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ocuments\Журнал\Vol15(2020)\Акбердин\"/>
    </mc:Choice>
  </mc:AlternateContent>
  <xr:revisionPtr revIDLastSave="0" documentId="8_{69CCA473-3E6E-40AF-9D4D-8ED96BCB6E55}" xr6:coauthVersionLast="45" xr6:coauthVersionMax="45" xr10:uidLastSave="{00000000-0000-0000-0000-000000000000}"/>
  <bookViews>
    <workbookView xWindow="2265" yWindow="3330" windowWidth="21600" windowHeight="12165" activeTab="1" xr2:uid="{00000000-000D-0000-FFFF-FFFF00000000}"/>
  </bookViews>
  <sheets>
    <sheet name="InfoNote" sheetId="10" r:id="rId1"/>
    <sheet name="Protein conc_Murgia 2017 data" sheetId="6" r:id="rId2"/>
    <sheet name="Protein conc estimate_RNAseq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9" l="1"/>
  <c r="G8" i="9"/>
  <c r="U5" i="6"/>
  <c r="V5" i="6" s="1"/>
  <c r="R6" i="6"/>
  <c r="T6" i="6" s="1"/>
  <c r="U6" i="6" s="1"/>
  <c r="Q6" i="6"/>
  <c r="S6" i="6" s="1"/>
  <c r="Q7" i="6"/>
  <c r="S7" i="6" s="1"/>
  <c r="K43" i="9" l="1"/>
  <c r="L43" i="9" s="1"/>
  <c r="K42" i="9"/>
  <c r="L42" i="9" s="1"/>
  <c r="K41" i="9"/>
  <c r="L41" i="9" s="1"/>
  <c r="K40" i="9"/>
  <c r="K39" i="9"/>
  <c r="K38" i="9"/>
  <c r="K37" i="9"/>
  <c r="K36" i="9"/>
  <c r="K35" i="9"/>
  <c r="K34" i="9"/>
  <c r="K33" i="9"/>
  <c r="K32" i="9"/>
  <c r="K31" i="9"/>
  <c r="J31" i="9"/>
  <c r="F31" i="9"/>
  <c r="K30" i="9"/>
  <c r="J30" i="9"/>
  <c r="F30" i="9"/>
  <c r="K29" i="9"/>
  <c r="J29" i="9"/>
  <c r="F29" i="9"/>
  <c r="K28" i="9"/>
  <c r="J28" i="9"/>
  <c r="F28" i="9"/>
  <c r="K27" i="9"/>
  <c r="K26" i="9"/>
  <c r="K25" i="9"/>
  <c r="K24" i="9"/>
  <c r="K23" i="9"/>
  <c r="K22" i="9"/>
  <c r="J22" i="9"/>
  <c r="F22" i="9"/>
  <c r="K21" i="9"/>
  <c r="J21" i="9"/>
  <c r="F21" i="9"/>
  <c r="K20" i="9"/>
  <c r="J20" i="9"/>
  <c r="F20" i="9"/>
  <c r="K19" i="9"/>
  <c r="K18" i="9"/>
  <c r="K17" i="9"/>
  <c r="K16" i="9"/>
  <c r="K15" i="9"/>
  <c r="J15" i="9"/>
  <c r="F15" i="9"/>
  <c r="K14" i="9"/>
  <c r="J14" i="9"/>
  <c r="F14" i="9"/>
  <c r="K13" i="9"/>
  <c r="J13" i="9"/>
  <c r="F13" i="9"/>
  <c r="K12" i="9"/>
  <c r="J12" i="9"/>
  <c r="F12" i="9"/>
  <c r="K11" i="9"/>
  <c r="J11" i="9"/>
  <c r="F11" i="9"/>
  <c r="K10" i="9"/>
  <c r="J10" i="9"/>
  <c r="G10" i="9"/>
  <c r="F10" i="9"/>
  <c r="K9" i="9"/>
  <c r="J9" i="9"/>
  <c r="G9" i="9"/>
  <c r="F9" i="9"/>
  <c r="K8" i="9"/>
  <c r="M8" i="9" s="1"/>
  <c r="J8" i="9"/>
  <c r="F8" i="9"/>
  <c r="K7" i="9"/>
  <c r="J7" i="9"/>
  <c r="F7" i="9"/>
  <c r="K6" i="9"/>
  <c r="J6" i="9"/>
  <c r="F6" i="9"/>
  <c r="K5" i="9"/>
  <c r="J5" i="9"/>
  <c r="F5" i="9"/>
  <c r="K4" i="9"/>
  <c r="J4" i="9"/>
  <c r="F4" i="9"/>
  <c r="K2" i="9"/>
  <c r="M6" i="9" l="1"/>
  <c r="M4" i="9"/>
  <c r="N4" i="9" s="1"/>
  <c r="M13" i="9"/>
  <c r="N9" i="9"/>
  <c r="N7" i="9"/>
  <c r="N5" i="9"/>
  <c r="N10" i="9"/>
  <c r="N8" i="9"/>
  <c r="N6" i="9"/>
  <c r="G166" i="6" l="1"/>
  <c r="J166" i="6" s="1"/>
  <c r="M166" i="6" s="1"/>
  <c r="N166" i="6" s="1"/>
  <c r="F163" i="6" l="1"/>
  <c r="J163" i="6" s="1"/>
  <c r="M163" i="6" s="1"/>
  <c r="N163" i="6" s="1"/>
  <c r="H163" i="6"/>
  <c r="K163" i="6" s="1"/>
  <c r="I163" i="6"/>
  <c r="L163" i="6" s="1"/>
  <c r="F164" i="6"/>
  <c r="J164" i="6" s="1"/>
  <c r="M164" i="6" s="1"/>
  <c r="N164" i="6" s="1"/>
  <c r="H164" i="6"/>
  <c r="I164" i="6"/>
  <c r="L164" i="6" s="1"/>
  <c r="K164" i="6"/>
  <c r="F165" i="6"/>
  <c r="J165" i="6" s="1"/>
  <c r="M165" i="6" s="1"/>
  <c r="N165" i="6" s="1"/>
  <c r="H165" i="6"/>
  <c r="K165" i="6" s="1"/>
  <c r="I165" i="6"/>
  <c r="L165" i="6" s="1"/>
  <c r="F160" i="6" l="1"/>
  <c r="H160" i="6"/>
  <c r="K160" i="6" s="1"/>
  <c r="I160" i="6"/>
  <c r="L160" i="6" s="1"/>
  <c r="J160" i="6"/>
  <c r="M160" i="6" s="1"/>
  <c r="N160" i="6" s="1"/>
  <c r="F161" i="6"/>
  <c r="H161" i="6"/>
  <c r="K161" i="6" s="1"/>
  <c r="I161" i="6"/>
  <c r="L161" i="6" s="1"/>
  <c r="J161" i="6"/>
  <c r="M161" i="6" s="1"/>
  <c r="N161" i="6" s="1"/>
  <c r="F162" i="6"/>
  <c r="J162" i="6" s="1"/>
  <c r="M162" i="6" s="1"/>
  <c r="N162" i="6" s="1"/>
  <c r="H162" i="6"/>
  <c r="K162" i="6" s="1"/>
  <c r="I162" i="6"/>
  <c r="L162" i="6" s="1"/>
  <c r="F148" i="6"/>
  <c r="J148" i="6" s="1"/>
  <c r="M148" i="6" s="1"/>
  <c r="N148" i="6" s="1"/>
  <c r="H148" i="6"/>
  <c r="I148" i="6"/>
  <c r="L148" i="6" s="1"/>
  <c r="K148" i="6"/>
  <c r="F149" i="6"/>
  <c r="J149" i="6" s="1"/>
  <c r="M149" i="6" s="1"/>
  <c r="N149" i="6" s="1"/>
  <c r="H149" i="6"/>
  <c r="K149" i="6" s="1"/>
  <c r="I149" i="6"/>
  <c r="L149" i="6" s="1"/>
  <c r="F150" i="6"/>
  <c r="J150" i="6" s="1"/>
  <c r="M150" i="6" s="1"/>
  <c r="N150" i="6" s="1"/>
  <c r="H150" i="6"/>
  <c r="I150" i="6"/>
  <c r="L150" i="6" s="1"/>
  <c r="K150" i="6"/>
  <c r="F151" i="6"/>
  <c r="J151" i="6" s="1"/>
  <c r="M151" i="6" s="1"/>
  <c r="N151" i="6" s="1"/>
  <c r="H151" i="6"/>
  <c r="K151" i="6" s="1"/>
  <c r="I151" i="6"/>
  <c r="L151" i="6" s="1"/>
  <c r="F152" i="6"/>
  <c r="J152" i="6" s="1"/>
  <c r="M152" i="6" s="1"/>
  <c r="N152" i="6" s="1"/>
  <c r="H152" i="6"/>
  <c r="K152" i="6" s="1"/>
  <c r="I152" i="6"/>
  <c r="L152" i="6" s="1"/>
  <c r="F153" i="6"/>
  <c r="J153" i="6" s="1"/>
  <c r="M153" i="6" s="1"/>
  <c r="N153" i="6" s="1"/>
  <c r="H153" i="6"/>
  <c r="K153" i="6" s="1"/>
  <c r="I153" i="6"/>
  <c r="L153" i="6" s="1"/>
  <c r="F154" i="6"/>
  <c r="J154" i="6" s="1"/>
  <c r="M154" i="6" s="1"/>
  <c r="N154" i="6" s="1"/>
  <c r="H154" i="6"/>
  <c r="K154" i="6" s="1"/>
  <c r="I154" i="6"/>
  <c r="L154" i="6" s="1"/>
  <c r="F155" i="6"/>
  <c r="J155" i="6" s="1"/>
  <c r="M155" i="6" s="1"/>
  <c r="N155" i="6" s="1"/>
  <c r="H155" i="6"/>
  <c r="K155" i="6" s="1"/>
  <c r="I155" i="6"/>
  <c r="L155" i="6" s="1"/>
  <c r="F156" i="6"/>
  <c r="J156" i="6" s="1"/>
  <c r="M156" i="6" s="1"/>
  <c r="N156" i="6" s="1"/>
  <c r="H156" i="6"/>
  <c r="I156" i="6"/>
  <c r="L156" i="6" s="1"/>
  <c r="K156" i="6"/>
  <c r="F157" i="6"/>
  <c r="J157" i="6" s="1"/>
  <c r="M157" i="6" s="1"/>
  <c r="N157" i="6" s="1"/>
  <c r="H157" i="6"/>
  <c r="K157" i="6" s="1"/>
  <c r="I157" i="6"/>
  <c r="L157" i="6" s="1"/>
  <c r="F158" i="6"/>
  <c r="J158" i="6" s="1"/>
  <c r="M158" i="6" s="1"/>
  <c r="N158" i="6" s="1"/>
  <c r="H158" i="6"/>
  <c r="K158" i="6" s="1"/>
  <c r="I158" i="6"/>
  <c r="L158" i="6" s="1"/>
  <c r="F159" i="6"/>
  <c r="J159" i="6" s="1"/>
  <c r="M159" i="6" s="1"/>
  <c r="N159" i="6" s="1"/>
  <c r="H159" i="6"/>
  <c r="K159" i="6" s="1"/>
  <c r="I159" i="6"/>
  <c r="L159" i="6" s="1"/>
  <c r="F144" i="6"/>
  <c r="J144" i="6" s="1"/>
  <c r="M144" i="6" s="1"/>
  <c r="N144" i="6" s="1"/>
  <c r="H144" i="6"/>
  <c r="K144" i="6" s="1"/>
  <c r="I144" i="6"/>
  <c r="L144" i="6" s="1"/>
  <c r="F145" i="6"/>
  <c r="J145" i="6" s="1"/>
  <c r="M145" i="6" s="1"/>
  <c r="N145" i="6" s="1"/>
  <c r="H145" i="6"/>
  <c r="K145" i="6" s="1"/>
  <c r="I145" i="6"/>
  <c r="L145" i="6" s="1"/>
  <c r="F146" i="6"/>
  <c r="J146" i="6" s="1"/>
  <c r="M146" i="6" s="1"/>
  <c r="N146" i="6" s="1"/>
  <c r="H146" i="6"/>
  <c r="K146" i="6" s="1"/>
  <c r="I146" i="6"/>
  <c r="L146" i="6" s="1"/>
  <c r="F147" i="6"/>
  <c r="J147" i="6" s="1"/>
  <c r="M147" i="6" s="1"/>
  <c r="N147" i="6" s="1"/>
  <c r="H147" i="6"/>
  <c r="K147" i="6" s="1"/>
  <c r="I147" i="6"/>
  <c r="L147" i="6" s="1"/>
  <c r="F135" i="6"/>
  <c r="J135" i="6" s="1"/>
  <c r="M135" i="6" s="1"/>
  <c r="N135" i="6" s="1"/>
  <c r="H135" i="6"/>
  <c r="K135" i="6" s="1"/>
  <c r="I135" i="6"/>
  <c r="L135" i="6" s="1"/>
  <c r="F136" i="6"/>
  <c r="J136" i="6" s="1"/>
  <c r="M136" i="6" s="1"/>
  <c r="N136" i="6" s="1"/>
  <c r="H136" i="6"/>
  <c r="K136" i="6" s="1"/>
  <c r="I136" i="6"/>
  <c r="L136" i="6" s="1"/>
  <c r="F137" i="6"/>
  <c r="J137" i="6" s="1"/>
  <c r="M137" i="6" s="1"/>
  <c r="N137" i="6" s="1"/>
  <c r="H137" i="6"/>
  <c r="K137" i="6" s="1"/>
  <c r="I137" i="6"/>
  <c r="L137" i="6" s="1"/>
  <c r="F138" i="6"/>
  <c r="J138" i="6" s="1"/>
  <c r="M138" i="6" s="1"/>
  <c r="N138" i="6" s="1"/>
  <c r="H138" i="6"/>
  <c r="K138" i="6" s="1"/>
  <c r="I138" i="6"/>
  <c r="L138" i="6" s="1"/>
  <c r="F139" i="6"/>
  <c r="J139" i="6" s="1"/>
  <c r="M139" i="6" s="1"/>
  <c r="N139" i="6" s="1"/>
  <c r="H139" i="6"/>
  <c r="K139" i="6" s="1"/>
  <c r="I139" i="6"/>
  <c r="L139" i="6" s="1"/>
  <c r="F140" i="6"/>
  <c r="J140" i="6" s="1"/>
  <c r="M140" i="6" s="1"/>
  <c r="N140" i="6" s="1"/>
  <c r="H140" i="6"/>
  <c r="K140" i="6" s="1"/>
  <c r="I140" i="6"/>
  <c r="L140" i="6" s="1"/>
  <c r="F141" i="6"/>
  <c r="J141" i="6" s="1"/>
  <c r="M141" i="6" s="1"/>
  <c r="N141" i="6" s="1"/>
  <c r="H141" i="6"/>
  <c r="K141" i="6" s="1"/>
  <c r="I141" i="6"/>
  <c r="L141" i="6" s="1"/>
  <c r="F142" i="6"/>
  <c r="J142" i="6" s="1"/>
  <c r="M142" i="6" s="1"/>
  <c r="N142" i="6" s="1"/>
  <c r="H142" i="6"/>
  <c r="K142" i="6" s="1"/>
  <c r="I142" i="6"/>
  <c r="L142" i="6" s="1"/>
  <c r="F143" i="6"/>
  <c r="J143" i="6" s="1"/>
  <c r="M143" i="6" s="1"/>
  <c r="N143" i="6" s="1"/>
  <c r="H143" i="6"/>
  <c r="K143" i="6" s="1"/>
  <c r="I143" i="6"/>
  <c r="L143" i="6" s="1"/>
  <c r="F130" i="6"/>
  <c r="J130" i="6" s="1"/>
  <c r="M130" i="6" s="1"/>
  <c r="N130" i="6" s="1"/>
  <c r="H130" i="6"/>
  <c r="K130" i="6" s="1"/>
  <c r="I130" i="6"/>
  <c r="L130" i="6" s="1"/>
  <c r="F131" i="6"/>
  <c r="J131" i="6" s="1"/>
  <c r="M131" i="6" s="1"/>
  <c r="N131" i="6" s="1"/>
  <c r="H131" i="6"/>
  <c r="K131" i="6" s="1"/>
  <c r="I131" i="6"/>
  <c r="L131" i="6" s="1"/>
  <c r="F132" i="6"/>
  <c r="J132" i="6" s="1"/>
  <c r="M132" i="6" s="1"/>
  <c r="N132" i="6" s="1"/>
  <c r="H132" i="6"/>
  <c r="K132" i="6" s="1"/>
  <c r="I132" i="6"/>
  <c r="L132" i="6" s="1"/>
  <c r="F133" i="6"/>
  <c r="J133" i="6" s="1"/>
  <c r="M133" i="6" s="1"/>
  <c r="N133" i="6" s="1"/>
  <c r="H133" i="6"/>
  <c r="K133" i="6" s="1"/>
  <c r="I133" i="6"/>
  <c r="L133" i="6" s="1"/>
  <c r="F134" i="6"/>
  <c r="J134" i="6" s="1"/>
  <c r="M134" i="6" s="1"/>
  <c r="N134" i="6" s="1"/>
  <c r="H134" i="6"/>
  <c r="K134" i="6" s="1"/>
  <c r="I134" i="6"/>
  <c r="L134" i="6" s="1"/>
  <c r="F125" i="6"/>
  <c r="J125" i="6" s="1"/>
  <c r="M125" i="6" s="1"/>
  <c r="N125" i="6" s="1"/>
  <c r="H125" i="6"/>
  <c r="K125" i="6" s="1"/>
  <c r="I125" i="6"/>
  <c r="L125" i="6" s="1"/>
  <c r="F126" i="6"/>
  <c r="J126" i="6" s="1"/>
  <c r="M126" i="6" s="1"/>
  <c r="N126" i="6" s="1"/>
  <c r="H126" i="6"/>
  <c r="K126" i="6" s="1"/>
  <c r="I126" i="6"/>
  <c r="L126" i="6" s="1"/>
  <c r="F127" i="6"/>
  <c r="J127" i="6" s="1"/>
  <c r="M127" i="6" s="1"/>
  <c r="N127" i="6" s="1"/>
  <c r="H127" i="6"/>
  <c r="K127" i="6" s="1"/>
  <c r="I127" i="6"/>
  <c r="L127" i="6" s="1"/>
  <c r="F128" i="6"/>
  <c r="J128" i="6" s="1"/>
  <c r="M128" i="6" s="1"/>
  <c r="N128" i="6" s="1"/>
  <c r="H128" i="6"/>
  <c r="K128" i="6" s="1"/>
  <c r="I128" i="6"/>
  <c r="L128" i="6" s="1"/>
  <c r="F129" i="6"/>
  <c r="J129" i="6" s="1"/>
  <c r="M129" i="6" s="1"/>
  <c r="N129" i="6" s="1"/>
  <c r="H129" i="6"/>
  <c r="K129" i="6" s="1"/>
  <c r="I129" i="6"/>
  <c r="L129" i="6" s="1"/>
  <c r="F124" i="6"/>
  <c r="J124" i="6" s="1"/>
  <c r="M124" i="6" s="1"/>
  <c r="N124" i="6" s="1"/>
  <c r="H124" i="6"/>
  <c r="K124" i="6" s="1"/>
  <c r="I124" i="6"/>
  <c r="L124" i="6" s="1"/>
  <c r="F122" i="6"/>
  <c r="J122" i="6" s="1"/>
  <c r="M122" i="6" s="1"/>
  <c r="N122" i="6" s="1"/>
  <c r="H122" i="6"/>
  <c r="K122" i="6" s="1"/>
  <c r="I122" i="6"/>
  <c r="L122" i="6" s="1"/>
  <c r="F123" i="6"/>
  <c r="J123" i="6" s="1"/>
  <c r="M123" i="6" s="1"/>
  <c r="N123" i="6" s="1"/>
  <c r="H123" i="6"/>
  <c r="K123" i="6" s="1"/>
  <c r="I123" i="6"/>
  <c r="L123" i="6" s="1"/>
  <c r="F121" i="6"/>
  <c r="J121" i="6" s="1"/>
  <c r="M121" i="6" s="1"/>
  <c r="N121" i="6" s="1"/>
  <c r="H121" i="6"/>
  <c r="K121" i="6" s="1"/>
  <c r="I121" i="6"/>
  <c r="L121" i="6" s="1"/>
  <c r="F114" i="6"/>
  <c r="J114" i="6" s="1"/>
  <c r="M114" i="6" s="1"/>
  <c r="N114" i="6" s="1"/>
  <c r="H114" i="6"/>
  <c r="K114" i="6" s="1"/>
  <c r="I114" i="6"/>
  <c r="L114" i="6" s="1"/>
  <c r="F115" i="6"/>
  <c r="J115" i="6" s="1"/>
  <c r="M115" i="6" s="1"/>
  <c r="N115" i="6" s="1"/>
  <c r="H115" i="6"/>
  <c r="K115" i="6" s="1"/>
  <c r="I115" i="6"/>
  <c r="L115" i="6" s="1"/>
  <c r="F116" i="6"/>
  <c r="J116" i="6" s="1"/>
  <c r="M116" i="6" s="1"/>
  <c r="N116" i="6" s="1"/>
  <c r="H116" i="6"/>
  <c r="K116" i="6" s="1"/>
  <c r="I116" i="6"/>
  <c r="L116" i="6" s="1"/>
  <c r="F117" i="6"/>
  <c r="J117" i="6" s="1"/>
  <c r="M117" i="6" s="1"/>
  <c r="N117" i="6" s="1"/>
  <c r="H117" i="6"/>
  <c r="K117" i="6" s="1"/>
  <c r="I117" i="6"/>
  <c r="L117" i="6" s="1"/>
  <c r="F118" i="6"/>
  <c r="J118" i="6" s="1"/>
  <c r="M118" i="6" s="1"/>
  <c r="N118" i="6" s="1"/>
  <c r="H118" i="6"/>
  <c r="K118" i="6" s="1"/>
  <c r="I118" i="6"/>
  <c r="L118" i="6" s="1"/>
  <c r="F119" i="6"/>
  <c r="J119" i="6" s="1"/>
  <c r="M119" i="6" s="1"/>
  <c r="N119" i="6" s="1"/>
  <c r="H119" i="6"/>
  <c r="K119" i="6" s="1"/>
  <c r="I119" i="6"/>
  <c r="L119" i="6" s="1"/>
  <c r="F120" i="6"/>
  <c r="J120" i="6" s="1"/>
  <c r="M120" i="6" s="1"/>
  <c r="N120" i="6" s="1"/>
  <c r="H120" i="6"/>
  <c r="K120" i="6" s="1"/>
  <c r="I120" i="6"/>
  <c r="L120" i="6" s="1"/>
  <c r="F112" i="6"/>
  <c r="J112" i="6" s="1"/>
  <c r="M112" i="6" s="1"/>
  <c r="N112" i="6" s="1"/>
  <c r="H112" i="6"/>
  <c r="K112" i="6" s="1"/>
  <c r="I112" i="6"/>
  <c r="L112" i="6" s="1"/>
  <c r="F113" i="6"/>
  <c r="J113" i="6" s="1"/>
  <c r="M113" i="6" s="1"/>
  <c r="N113" i="6" s="1"/>
  <c r="H113" i="6"/>
  <c r="K113" i="6" s="1"/>
  <c r="I113" i="6"/>
  <c r="L113" i="6" s="1"/>
  <c r="F111" i="6"/>
  <c r="J111" i="6" s="1"/>
  <c r="M111" i="6" s="1"/>
  <c r="N111" i="6" s="1"/>
  <c r="H111" i="6"/>
  <c r="K111" i="6" s="1"/>
  <c r="I111" i="6"/>
  <c r="L111" i="6" s="1"/>
  <c r="F109" i="6"/>
  <c r="J109" i="6" s="1"/>
  <c r="M109" i="6" s="1"/>
  <c r="N109" i="6" s="1"/>
  <c r="H109" i="6"/>
  <c r="K109" i="6" s="1"/>
  <c r="I109" i="6"/>
  <c r="L109" i="6" s="1"/>
  <c r="F110" i="6"/>
  <c r="J110" i="6" s="1"/>
  <c r="M110" i="6" s="1"/>
  <c r="N110" i="6" s="1"/>
  <c r="H110" i="6"/>
  <c r="K110" i="6" s="1"/>
  <c r="I110" i="6"/>
  <c r="L110" i="6" s="1"/>
  <c r="F106" i="6"/>
  <c r="J106" i="6" s="1"/>
  <c r="M106" i="6" s="1"/>
  <c r="N106" i="6" s="1"/>
  <c r="H106" i="6"/>
  <c r="K106" i="6" s="1"/>
  <c r="I106" i="6"/>
  <c r="L106" i="6" s="1"/>
  <c r="F107" i="6"/>
  <c r="J107" i="6" s="1"/>
  <c r="M107" i="6" s="1"/>
  <c r="N107" i="6" s="1"/>
  <c r="H107" i="6"/>
  <c r="K107" i="6" s="1"/>
  <c r="I107" i="6"/>
  <c r="L107" i="6" s="1"/>
  <c r="F108" i="6"/>
  <c r="J108" i="6" s="1"/>
  <c r="M108" i="6" s="1"/>
  <c r="N108" i="6" s="1"/>
  <c r="H108" i="6"/>
  <c r="K108" i="6" s="1"/>
  <c r="I108" i="6"/>
  <c r="L108" i="6" s="1"/>
  <c r="F104" i="6"/>
  <c r="J104" i="6" s="1"/>
  <c r="M104" i="6" s="1"/>
  <c r="N104" i="6" s="1"/>
  <c r="H104" i="6"/>
  <c r="K104" i="6" s="1"/>
  <c r="I104" i="6"/>
  <c r="L104" i="6" s="1"/>
  <c r="F105" i="6"/>
  <c r="J105" i="6" s="1"/>
  <c r="M105" i="6" s="1"/>
  <c r="N105" i="6" s="1"/>
  <c r="H105" i="6"/>
  <c r="K105" i="6" s="1"/>
  <c r="I105" i="6"/>
  <c r="L105" i="6" s="1"/>
  <c r="F103" i="6"/>
  <c r="J103" i="6" s="1"/>
  <c r="M103" i="6" s="1"/>
  <c r="N103" i="6" s="1"/>
  <c r="H103" i="6"/>
  <c r="K103" i="6" s="1"/>
  <c r="I103" i="6"/>
  <c r="L103" i="6" s="1"/>
  <c r="F97" i="6"/>
  <c r="J97" i="6" s="1"/>
  <c r="M97" i="6" s="1"/>
  <c r="N97" i="6" s="1"/>
  <c r="H97" i="6"/>
  <c r="K97" i="6" s="1"/>
  <c r="I97" i="6"/>
  <c r="L97" i="6" s="1"/>
  <c r="F98" i="6"/>
  <c r="J98" i="6" s="1"/>
  <c r="M98" i="6" s="1"/>
  <c r="N98" i="6" s="1"/>
  <c r="H98" i="6"/>
  <c r="K98" i="6" s="1"/>
  <c r="I98" i="6"/>
  <c r="L98" i="6" s="1"/>
  <c r="F99" i="6"/>
  <c r="J99" i="6" s="1"/>
  <c r="M99" i="6" s="1"/>
  <c r="N99" i="6" s="1"/>
  <c r="H99" i="6"/>
  <c r="K99" i="6" s="1"/>
  <c r="I99" i="6"/>
  <c r="L99" i="6" s="1"/>
  <c r="F100" i="6"/>
  <c r="J100" i="6" s="1"/>
  <c r="M100" i="6" s="1"/>
  <c r="N100" i="6" s="1"/>
  <c r="H100" i="6"/>
  <c r="K100" i="6" s="1"/>
  <c r="I100" i="6"/>
  <c r="L100" i="6" s="1"/>
  <c r="F101" i="6"/>
  <c r="J101" i="6" s="1"/>
  <c r="M101" i="6" s="1"/>
  <c r="N101" i="6" s="1"/>
  <c r="H101" i="6"/>
  <c r="K101" i="6" s="1"/>
  <c r="I101" i="6"/>
  <c r="L101" i="6" s="1"/>
  <c r="F102" i="6"/>
  <c r="J102" i="6" s="1"/>
  <c r="M102" i="6" s="1"/>
  <c r="N102" i="6" s="1"/>
  <c r="H102" i="6"/>
  <c r="K102" i="6" s="1"/>
  <c r="I102" i="6"/>
  <c r="L102" i="6" s="1"/>
  <c r="F96" i="6"/>
  <c r="J96" i="6" s="1"/>
  <c r="M96" i="6" s="1"/>
  <c r="N96" i="6" s="1"/>
  <c r="H96" i="6"/>
  <c r="K96" i="6" s="1"/>
  <c r="I96" i="6"/>
  <c r="L96" i="6" s="1"/>
  <c r="F93" i="6"/>
  <c r="J93" i="6" s="1"/>
  <c r="M93" i="6" s="1"/>
  <c r="N93" i="6" s="1"/>
  <c r="H93" i="6"/>
  <c r="K93" i="6" s="1"/>
  <c r="I93" i="6"/>
  <c r="L93" i="6" s="1"/>
  <c r="F94" i="6"/>
  <c r="J94" i="6" s="1"/>
  <c r="M94" i="6" s="1"/>
  <c r="N94" i="6" s="1"/>
  <c r="H94" i="6"/>
  <c r="K94" i="6" s="1"/>
  <c r="I94" i="6"/>
  <c r="L94" i="6" s="1"/>
  <c r="F95" i="6"/>
  <c r="J95" i="6" s="1"/>
  <c r="M95" i="6" s="1"/>
  <c r="N95" i="6" s="1"/>
  <c r="H95" i="6"/>
  <c r="K95" i="6" s="1"/>
  <c r="I95" i="6"/>
  <c r="L95" i="6" s="1"/>
  <c r="F92" i="6"/>
  <c r="J92" i="6" s="1"/>
  <c r="M92" i="6" s="1"/>
  <c r="N92" i="6" s="1"/>
  <c r="H92" i="6"/>
  <c r="K92" i="6" s="1"/>
  <c r="I92" i="6"/>
  <c r="L92" i="6" s="1"/>
  <c r="F91" i="6"/>
  <c r="J91" i="6" s="1"/>
  <c r="M91" i="6" s="1"/>
  <c r="N91" i="6" s="1"/>
  <c r="H91" i="6"/>
  <c r="K91" i="6" s="1"/>
  <c r="I91" i="6"/>
  <c r="L91" i="6" s="1"/>
  <c r="F89" i="6"/>
  <c r="J89" i="6" s="1"/>
  <c r="M89" i="6" s="1"/>
  <c r="N89" i="6" s="1"/>
  <c r="H89" i="6"/>
  <c r="K89" i="6" s="1"/>
  <c r="I89" i="6"/>
  <c r="L89" i="6" s="1"/>
  <c r="F90" i="6"/>
  <c r="J90" i="6" s="1"/>
  <c r="M90" i="6" s="1"/>
  <c r="N90" i="6" s="1"/>
  <c r="H90" i="6"/>
  <c r="K90" i="6" s="1"/>
  <c r="I90" i="6"/>
  <c r="L90" i="6" s="1"/>
  <c r="F87" i="6"/>
  <c r="J87" i="6" s="1"/>
  <c r="M87" i="6" s="1"/>
  <c r="N87" i="6" s="1"/>
  <c r="H87" i="6"/>
  <c r="K87" i="6" s="1"/>
  <c r="I87" i="6"/>
  <c r="L87" i="6" s="1"/>
  <c r="F88" i="6"/>
  <c r="J88" i="6" s="1"/>
  <c r="M88" i="6" s="1"/>
  <c r="N88" i="6" s="1"/>
  <c r="H88" i="6"/>
  <c r="K88" i="6" s="1"/>
  <c r="I88" i="6"/>
  <c r="L88" i="6" s="1"/>
  <c r="F86" i="6"/>
  <c r="J86" i="6" s="1"/>
  <c r="M86" i="6" s="1"/>
  <c r="N86" i="6" s="1"/>
  <c r="H86" i="6"/>
  <c r="K86" i="6" s="1"/>
  <c r="I86" i="6"/>
  <c r="L86" i="6" s="1"/>
  <c r="F84" i="6"/>
  <c r="J84" i="6" s="1"/>
  <c r="M84" i="6" s="1"/>
  <c r="N84" i="6" s="1"/>
  <c r="H84" i="6"/>
  <c r="K84" i="6" s="1"/>
  <c r="I84" i="6"/>
  <c r="L84" i="6" s="1"/>
  <c r="F85" i="6"/>
  <c r="J85" i="6" s="1"/>
  <c r="M85" i="6" s="1"/>
  <c r="N85" i="6" s="1"/>
  <c r="H85" i="6"/>
  <c r="K85" i="6" s="1"/>
  <c r="I85" i="6"/>
  <c r="L85" i="6" s="1"/>
  <c r="F83" i="6"/>
  <c r="J83" i="6" s="1"/>
  <c r="M83" i="6" s="1"/>
  <c r="N83" i="6" s="1"/>
  <c r="H83" i="6"/>
  <c r="K83" i="6" s="1"/>
  <c r="I83" i="6"/>
  <c r="L83" i="6" s="1"/>
  <c r="F81" i="6"/>
  <c r="J81" i="6" s="1"/>
  <c r="M81" i="6" s="1"/>
  <c r="N81" i="6" s="1"/>
  <c r="H81" i="6"/>
  <c r="K81" i="6" s="1"/>
  <c r="I81" i="6"/>
  <c r="L81" i="6" s="1"/>
  <c r="F82" i="6"/>
  <c r="J82" i="6" s="1"/>
  <c r="M82" i="6" s="1"/>
  <c r="N82" i="6" s="1"/>
  <c r="H82" i="6"/>
  <c r="K82" i="6" s="1"/>
  <c r="I82" i="6"/>
  <c r="L82" i="6" s="1"/>
  <c r="F79" i="6"/>
  <c r="J79" i="6" s="1"/>
  <c r="M79" i="6" s="1"/>
  <c r="N79" i="6" s="1"/>
  <c r="H79" i="6"/>
  <c r="K79" i="6" s="1"/>
  <c r="I79" i="6"/>
  <c r="L79" i="6" s="1"/>
  <c r="F80" i="6"/>
  <c r="J80" i="6" s="1"/>
  <c r="M80" i="6" s="1"/>
  <c r="N80" i="6" s="1"/>
  <c r="H80" i="6"/>
  <c r="K80" i="6" s="1"/>
  <c r="I80" i="6"/>
  <c r="L80" i="6" s="1"/>
  <c r="F75" i="6"/>
  <c r="J75" i="6" s="1"/>
  <c r="M75" i="6" s="1"/>
  <c r="N75" i="6" s="1"/>
  <c r="H75" i="6"/>
  <c r="K75" i="6" s="1"/>
  <c r="I75" i="6"/>
  <c r="L75" i="6" s="1"/>
  <c r="F76" i="6"/>
  <c r="J76" i="6" s="1"/>
  <c r="M76" i="6" s="1"/>
  <c r="N76" i="6" s="1"/>
  <c r="H76" i="6"/>
  <c r="K76" i="6" s="1"/>
  <c r="I76" i="6"/>
  <c r="L76" i="6" s="1"/>
  <c r="F77" i="6"/>
  <c r="J77" i="6" s="1"/>
  <c r="M77" i="6" s="1"/>
  <c r="N77" i="6" s="1"/>
  <c r="H77" i="6"/>
  <c r="K77" i="6" s="1"/>
  <c r="I77" i="6"/>
  <c r="L77" i="6" s="1"/>
  <c r="F78" i="6"/>
  <c r="J78" i="6" s="1"/>
  <c r="M78" i="6" s="1"/>
  <c r="N78" i="6" s="1"/>
  <c r="H78" i="6"/>
  <c r="K78" i="6" s="1"/>
  <c r="I78" i="6"/>
  <c r="L78" i="6" s="1"/>
  <c r="F74" i="6"/>
  <c r="J74" i="6" s="1"/>
  <c r="M74" i="6" s="1"/>
  <c r="N74" i="6" s="1"/>
  <c r="H74" i="6"/>
  <c r="K74" i="6" s="1"/>
  <c r="I74" i="6"/>
  <c r="L74" i="6" s="1"/>
  <c r="F71" i="6"/>
  <c r="J71" i="6" s="1"/>
  <c r="M71" i="6" s="1"/>
  <c r="N71" i="6" s="1"/>
  <c r="H71" i="6"/>
  <c r="K71" i="6" s="1"/>
  <c r="I71" i="6"/>
  <c r="L71" i="6" s="1"/>
  <c r="F72" i="6"/>
  <c r="J72" i="6" s="1"/>
  <c r="M72" i="6" s="1"/>
  <c r="N72" i="6" s="1"/>
  <c r="H72" i="6"/>
  <c r="K72" i="6" s="1"/>
  <c r="I72" i="6"/>
  <c r="L72" i="6" s="1"/>
  <c r="F73" i="6"/>
  <c r="J73" i="6" s="1"/>
  <c r="M73" i="6" s="1"/>
  <c r="N73" i="6" s="1"/>
  <c r="H73" i="6"/>
  <c r="K73" i="6" s="1"/>
  <c r="I73" i="6"/>
  <c r="L73" i="6" s="1"/>
  <c r="F69" i="6"/>
  <c r="J69" i="6" s="1"/>
  <c r="M69" i="6" s="1"/>
  <c r="N69" i="6" s="1"/>
  <c r="H69" i="6"/>
  <c r="K69" i="6" s="1"/>
  <c r="I69" i="6"/>
  <c r="L69" i="6" s="1"/>
  <c r="F70" i="6"/>
  <c r="J70" i="6" s="1"/>
  <c r="M70" i="6" s="1"/>
  <c r="N70" i="6" s="1"/>
  <c r="H70" i="6"/>
  <c r="K70" i="6" s="1"/>
  <c r="I70" i="6"/>
  <c r="L70" i="6" s="1"/>
  <c r="F66" i="6"/>
  <c r="J66" i="6" s="1"/>
  <c r="M66" i="6" s="1"/>
  <c r="N66" i="6" s="1"/>
  <c r="H66" i="6"/>
  <c r="K66" i="6" s="1"/>
  <c r="I66" i="6"/>
  <c r="L66" i="6" s="1"/>
  <c r="F67" i="6"/>
  <c r="J67" i="6" s="1"/>
  <c r="M67" i="6" s="1"/>
  <c r="N67" i="6" s="1"/>
  <c r="H67" i="6"/>
  <c r="K67" i="6" s="1"/>
  <c r="I67" i="6"/>
  <c r="L67" i="6" s="1"/>
  <c r="F68" i="6"/>
  <c r="J68" i="6" s="1"/>
  <c r="M68" i="6" s="1"/>
  <c r="N68" i="6" s="1"/>
  <c r="H68" i="6"/>
  <c r="K68" i="6" s="1"/>
  <c r="I68" i="6"/>
  <c r="L68" i="6" s="1"/>
  <c r="F63" i="6"/>
  <c r="J63" i="6" s="1"/>
  <c r="M63" i="6" s="1"/>
  <c r="N63" i="6" s="1"/>
  <c r="H63" i="6"/>
  <c r="K63" i="6" s="1"/>
  <c r="I63" i="6"/>
  <c r="L63" i="6" s="1"/>
  <c r="F64" i="6"/>
  <c r="J64" i="6" s="1"/>
  <c r="M64" i="6" s="1"/>
  <c r="N64" i="6" s="1"/>
  <c r="H64" i="6"/>
  <c r="K64" i="6" s="1"/>
  <c r="I64" i="6"/>
  <c r="L64" i="6" s="1"/>
  <c r="F65" i="6"/>
  <c r="J65" i="6" s="1"/>
  <c r="M65" i="6" s="1"/>
  <c r="N65" i="6" s="1"/>
  <c r="H65" i="6"/>
  <c r="K65" i="6" s="1"/>
  <c r="I65" i="6"/>
  <c r="L65" i="6" s="1"/>
  <c r="F58" i="6"/>
  <c r="J58" i="6" s="1"/>
  <c r="M58" i="6" s="1"/>
  <c r="N58" i="6" s="1"/>
  <c r="H58" i="6"/>
  <c r="K58" i="6" s="1"/>
  <c r="I58" i="6"/>
  <c r="L58" i="6" s="1"/>
  <c r="F59" i="6"/>
  <c r="J59" i="6" s="1"/>
  <c r="M59" i="6" s="1"/>
  <c r="N59" i="6" s="1"/>
  <c r="H59" i="6"/>
  <c r="K59" i="6" s="1"/>
  <c r="I59" i="6"/>
  <c r="L59" i="6" s="1"/>
  <c r="F60" i="6"/>
  <c r="J60" i="6" s="1"/>
  <c r="M60" i="6" s="1"/>
  <c r="N60" i="6" s="1"/>
  <c r="H60" i="6"/>
  <c r="K60" i="6" s="1"/>
  <c r="I60" i="6"/>
  <c r="L60" i="6" s="1"/>
  <c r="F61" i="6"/>
  <c r="J61" i="6" s="1"/>
  <c r="M61" i="6" s="1"/>
  <c r="N61" i="6" s="1"/>
  <c r="H61" i="6"/>
  <c r="K61" i="6" s="1"/>
  <c r="I61" i="6"/>
  <c r="L61" i="6" s="1"/>
  <c r="F62" i="6"/>
  <c r="J62" i="6" s="1"/>
  <c r="M62" i="6" s="1"/>
  <c r="N62" i="6" s="1"/>
  <c r="H62" i="6"/>
  <c r="K62" i="6" s="1"/>
  <c r="I62" i="6"/>
  <c r="L62" i="6" s="1"/>
  <c r="F57" i="6"/>
  <c r="J57" i="6" s="1"/>
  <c r="M57" i="6" s="1"/>
  <c r="N57" i="6" s="1"/>
  <c r="H57" i="6"/>
  <c r="K57" i="6" s="1"/>
  <c r="I57" i="6"/>
  <c r="L57" i="6" s="1"/>
  <c r="F53" i="6"/>
  <c r="J53" i="6" s="1"/>
  <c r="M53" i="6" s="1"/>
  <c r="N53" i="6" s="1"/>
  <c r="H53" i="6"/>
  <c r="K53" i="6" s="1"/>
  <c r="I53" i="6"/>
  <c r="L53" i="6" s="1"/>
  <c r="F54" i="6"/>
  <c r="J54" i="6" s="1"/>
  <c r="M54" i="6" s="1"/>
  <c r="N54" i="6" s="1"/>
  <c r="H54" i="6"/>
  <c r="K54" i="6" s="1"/>
  <c r="I54" i="6"/>
  <c r="L54" i="6" s="1"/>
  <c r="F55" i="6"/>
  <c r="J55" i="6" s="1"/>
  <c r="M55" i="6" s="1"/>
  <c r="N55" i="6" s="1"/>
  <c r="H55" i="6"/>
  <c r="K55" i="6" s="1"/>
  <c r="I55" i="6"/>
  <c r="L55" i="6" s="1"/>
  <c r="F56" i="6"/>
  <c r="J56" i="6" s="1"/>
  <c r="M56" i="6" s="1"/>
  <c r="N56" i="6" s="1"/>
  <c r="H56" i="6"/>
  <c r="K56" i="6" s="1"/>
  <c r="I56" i="6"/>
  <c r="L56" i="6" s="1"/>
  <c r="F52" i="6"/>
  <c r="J52" i="6" s="1"/>
  <c r="M52" i="6" s="1"/>
  <c r="N52" i="6" s="1"/>
  <c r="H52" i="6"/>
  <c r="K52" i="6" s="1"/>
  <c r="I52" i="6"/>
  <c r="L52" i="6" s="1"/>
  <c r="F50" i="6"/>
  <c r="J50" i="6" s="1"/>
  <c r="M50" i="6" s="1"/>
  <c r="N50" i="6" s="1"/>
  <c r="H50" i="6"/>
  <c r="K50" i="6" s="1"/>
  <c r="I50" i="6"/>
  <c r="L50" i="6" s="1"/>
  <c r="F51" i="6"/>
  <c r="J51" i="6" s="1"/>
  <c r="M51" i="6" s="1"/>
  <c r="N51" i="6" s="1"/>
  <c r="H51" i="6"/>
  <c r="K51" i="6" s="1"/>
  <c r="I51" i="6"/>
  <c r="L51" i="6" s="1"/>
  <c r="F49" i="6"/>
  <c r="J49" i="6" s="1"/>
  <c r="M49" i="6" s="1"/>
  <c r="N49" i="6" s="1"/>
  <c r="H49" i="6"/>
  <c r="K49" i="6" s="1"/>
  <c r="I49" i="6"/>
  <c r="L49" i="6" s="1"/>
  <c r="F48" i="6"/>
  <c r="J48" i="6" s="1"/>
  <c r="M48" i="6" s="1"/>
  <c r="N48" i="6" s="1"/>
  <c r="H48" i="6"/>
  <c r="K48" i="6" s="1"/>
  <c r="I48" i="6"/>
  <c r="L48" i="6" s="1"/>
  <c r="F47" i="6"/>
  <c r="J47" i="6" s="1"/>
  <c r="M47" i="6" s="1"/>
  <c r="N47" i="6" s="1"/>
  <c r="H47" i="6"/>
  <c r="K47" i="6" s="1"/>
  <c r="I47" i="6"/>
  <c r="L47" i="6" s="1"/>
  <c r="F46" i="6"/>
  <c r="J46" i="6" s="1"/>
  <c r="M46" i="6" s="1"/>
  <c r="N46" i="6" s="1"/>
  <c r="H46" i="6"/>
  <c r="K46" i="6" s="1"/>
  <c r="I46" i="6"/>
  <c r="L46" i="6" s="1"/>
  <c r="I45" i="6"/>
  <c r="L45" i="6" s="1"/>
  <c r="H45" i="6"/>
  <c r="K45" i="6" s="1"/>
  <c r="F45" i="6"/>
  <c r="J45" i="6" s="1"/>
  <c r="M45" i="6" s="1"/>
  <c r="N45" i="6" s="1"/>
  <c r="F43" i="6"/>
  <c r="J43" i="6" s="1"/>
  <c r="M43" i="6" s="1"/>
  <c r="N43" i="6" s="1"/>
  <c r="H43" i="6"/>
  <c r="K43" i="6" s="1"/>
  <c r="I43" i="6"/>
  <c r="L43" i="6" s="1"/>
  <c r="F44" i="6"/>
  <c r="J44" i="6" s="1"/>
  <c r="M44" i="6" s="1"/>
  <c r="N44" i="6" s="1"/>
  <c r="H44" i="6"/>
  <c r="K44" i="6" s="1"/>
  <c r="I44" i="6"/>
  <c r="L44" i="6" s="1"/>
  <c r="F42" i="6"/>
  <c r="J42" i="6" s="1"/>
  <c r="M42" i="6" s="1"/>
  <c r="N42" i="6" s="1"/>
  <c r="H42" i="6"/>
  <c r="K42" i="6" s="1"/>
  <c r="I42" i="6"/>
  <c r="L42" i="6" s="1"/>
  <c r="F41" i="6"/>
  <c r="J41" i="6" s="1"/>
  <c r="M41" i="6" s="1"/>
  <c r="N41" i="6" s="1"/>
  <c r="H41" i="6"/>
  <c r="K41" i="6" s="1"/>
  <c r="I41" i="6"/>
  <c r="L41" i="6" s="1"/>
  <c r="I40" i="6"/>
  <c r="L40" i="6" s="1"/>
  <c r="H40" i="6"/>
  <c r="K40" i="6" s="1"/>
  <c r="F40" i="6"/>
  <c r="J40" i="6" s="1"/>
  <c r="M40" i="6" s="1"/>
  <c r="N40" i="6" s="1"/>
  <c r="F39" i="6"/>
  <c r="J39" i="6" s="1"/>
  <c r="M39" i="6" s="1"/>
  <c r="N39" i="6" s="1"/>
  <c r="H39" i="6"/>
  <c r="K39" i="6" s="1"/>
  <c r="I39" i="6"/>
  <c r="L39" i="6" s="1"/>
  <c r="F38" i="6"/>
  <c r="J38" i="6" s="1"/>
  <c r="M38" i="6" s="1"/>
  <c r="N38" i="6" s="1"/>
  <c r="H38" i="6"/>
  <c r="K38" i="6" s="1"/>
  <c r="I38" i="6"/>
  <c r="L38" i="6" s="1"/>
  <c r="F37" i="6"/>
  <c r="J37" i="6" s="1"/>
  <c r="M37" i="6" s="1"/>
  <c r="N37" i="6" s="1"/>
  <c r="H37" i="6"/>
  <c r="K37" i="6" s="1"/>
  <c r="I37" i="6"/>
  <c r="L37" i="6" s="1"/>
  <c r="F36" i="6"/>
  <c r="J36" i="6" s="1"/>
  <c r="M36" i="6" s="1"/>
  <c r="N36" i="6" s="1"/>
  <c r="H36" i="6"/>
  <c r="K36" i="6" s="1"/>
  <c r="I36" i="6"/>
  <c r="L36" i="6" s="1"/>
  <c r="H35" i="6"/>
  <c r="K35" i="6" s="1"/>
  <c r="I35" i="6"/>
  <c r="L35" i="6" s="1"/>
  <c r="F35" i="6"/>
  <c r="J35" i="6" s="1"/>
  <c r="M35" i="6" s="1"/>
  <c r="N35" i="6" s="1"/>
  <c r="F34" i="6"/>
  <c r="J34" i="6" s="1"/>
  <c r="M34" i="6" s="1"/>
  <c r="N34" i="6" s="1"/>
  <c r="F33" i="6"/>
  <c r="J33" i="6" s="1"/>
  <c r="I34" i="6"/>
  <c r="L34" i="6" s="1"/>
  <c r="H34" i="6"/>
  <c r="K34" i="6" s="1"/>
  <c r="I33" i="6"/>
  <c r="L33" i="6" s="1"/>
  <c r="H33" i="6"/>
  <c r="K33" i="6" s="1"/>
  <c r="Q16" i="6"/>
  <c r="S16" i="6" s="1"/>
  <c r="R16" i="6"/>
  <c r="T16" i="6" s="1"/>
  <c r="U16" i="6" s="1"/>
  <c r="V16" i="6" s="1"/>
  <c r="Q17" i="6"/>
  <c r="S17" i="6" s="1"/>
  <c r="R17" i="6"/>
  <c r="T17" i="6" s="1"/>
  <c r="U17" i="6" s="1"/>
  <c r="V17" i="6" s="1"/>
  <c r="I16" i="6"/>
  <c r="I17" i="6"/>
  <c r="H16" i="6"/>
  <c r="H17" i="6"/>
  <c r="F16" i="6"/>
  <c r="J16" i="6" s="1"/>
  <c r="M16" i="6" s="1"/>
  <c r="N16" i="6" s="1"/>
  <c r="F17" i="6"/>
  <c r="J17" i="6" s="1"/>
  <c r="M17" i="6" s="1"/>
  <c r="N17" i="6" s="1"/>
  <c r="F18" i="6"/>
  <c r="J18" i="6" s="1"/>
  <c r="M18" i="6" s="1"/>
  <c r="N18" i="6" s="1"/>
  <c r="H18" i="6"/>
  <c r="I18" i="6"/>
  <c r="Q18" i="6"/>
  <c r="S18" i="6" s="1"/>
  <c r="R18" i="6"/>
  <c r="T18" i="6" s="1"/>
  <c r="U18" i="6" s="1"/>
  <c r="V18" i="6" s="1"/>
  <c r="F19" i="6"/>
  <c r="J19" i="6" s="1"/>
  <c r="M19" i="6" s="1"/>
  <c r="N19" i="6" s="1"/>
  <c r="H19" i="6"/>
  <c r="I19" i="6"/>
  <c r="Q19" i="6"/>
  <c r="S19" i="6" s="1"/>
  <c r="R19" i="6"/>
  <c r="T19" i="6" s="1"/>
  <c r="U19" i="6" s="1"/>
  <c r="V19" i="6" s="1"/>
  <c r="F20" i="6"/>
  <c r="J20" i="6" s="1"/>
  <c r="M20" i="6" s="1"/>
  <c r="N20" i="6" s="1"/>
  <c r="H20" i="6"/>
  <c r="I20" i="6"/>
  <c r="Q20" i="6"/>
  <c r="S20" i="6" s="1"/>
  <c r="R20" i="6"/>
  <c r="T20" i="6" s="1"/>
  <c r="U20" i="6" s="1"/>
  <c r="V20" i="6" s="1"/>
  <c r="F21" i="6"/>
  <c r="J21" i="6" s="1"/>
  <c r="M21" i="6" s="1"/>
  <c r="N21" i="6" s="1"/>
  <c r="H21" i="6"/>
  <c r="I21" i="6"/>
  <c r="Q21" i="6"/>
  <c r="S21" i="6" s="1"/>
  <c r="R21" i="6"/>
  <c r="T21" i="6" s="1"/>
  <c r="U21" i="6" s="1"/>
  <c r="V21" i="6" s="1"/>
  <c r="I31" i="6"/>
  <c r="H31" i="6"/>
  <c r="F31" i="6"/>
  <c r="J31" i="6" s="1"/>
  <c r="M31" i="6" s="1"/>
  <c r="N31" i="6" s="1"/>
  <c r="I28" i="6"/>
  <c r="H28" i="6"/>
  <c r="I27" i="6"/>
  <c r="H27" i="6"/>
  <c r="F28" i="6"/>
  <c r="J28" i="6" s="1"/>
  <c r="M28" i="6" s="1"/>
  <c r="N28" i="6" s="1"/>
  <c r="F27" i="6"/>
  <c r="J27" i="6" s="1"/>
  <c r="M27" i="6" s="1"/>
  <c r="N27" i="6" s="1"/>
  <c r="G30" i="6"/>
  <c r="J30" i="6" s="1"/>
  <c r="M30" i="6" s="1"/>
  <c r="N30" i="6" s="1"/>
  <c r="G29" i="6"/>
  <c r="J29" i="6" s="1"/>
  <c r="M29" i="6" s="1"/>
  <c r="N29" i="6" s="1"/>
  <c r="G28" i="6"/>
  <c r="G27" i="6"/>
  <c r="M33" i="6" l="1"/>
  <c r="N33" i="6" s="1"/>
  <c r="M5" i="6"/>
  <c r="J5" i="6"/>
  <c r="G189" i="6"/>
  <c r="J189" i="6" s="1"/>
  <c r="M189" i="6" s="1"/>
  <c r="N189" i="6" s="1"/>
  <c r="G183" i="6"/>
  <c r="J183" i="6" s="1"/>
  <c r="M183" i="6" s="1"/>
  <c r="N183" i="6" s="1"/>
  <c r="G188" i="6"/>
  <c r="J188" i="6" s="1"/>
  <c r="M188" i="6" s="1"/>
  <c r="N188" i="6" s="1"/>
  <c r="G185" i="6"/>
  <c r="J185" i="6" s="1"/>
  <c r="M185" i="6" s="1"/>
  <c r="N185" i="6" s="1"/>
  <c r="G184" i="6"/>
  <c r="J184" i="6" s="1"/>
  <c r="M184" i="6" s="1"/>
  <c r="N184" i="6" s="1"/>
  <c r="G179" i="6"/>
  <c r="J179" i="6" s="1"/>
  <c r="M179" i="6" s="1"/>
  <c r="N179" i="6" s="1"/>
  <c r="I181" i="6"/>
  <c r="H181" i="6"/>
  <c r="F181" i="6"/>
  <c r="J181" i="6" s="1"/>
  <c r="M181" i="6" s="1"/>
  <c r="N181" i="6" s="1"/>
  <c r="I187" i="6"/>
  <c r="H187" i="6"/>
  <c r="F187" i="6"/>
  <c r="J187" i="6" s="1"/>
  <c r="M187" i="6" s="1"/>
  <c r="N187" i="6" s="1"/>
  <c r="I186" i="6"/>
  <c r="H186" i="6"/>
  <c r="F186" i="6"/>
  <c r="J186" i="6" s="1"/>
  <c r="M186" i="6" s="1"/>
  <c r="N186" i="6" s="1"/>
  <c r="I178" i="6"/>
  <c r="H178" i="6"/>
  <c r="F178" i="6"/>
  <c r="J178" i="6" s="1"/>
  <c r="M178" i="6" s="1"/>
  <c r="N178" i="6" s="1"/>
  <c r="I180" i="6"/>
  <c r="H180" i="6"/>
  <c r="F180" i="6"/>
  <c r="J180" i="6" s="1"/>
  <c r="M180" i="6" s="1"/>
  <c r="N180" i="6" s="1"/>
  <c r="I182" i="6"/>
  <c r="H182" i="6"/>
  <c r="F182" i="6"/>
  <c r="J182" i="6" s="1"/>
  <c r="M182" i="6" s="1"/>
  <c r="N182" i="6" s="1"/>
  <c r="I177" i="6"/>
  <c r="H177" i="6"/>
  <c r="F177" i="6"/>
  <c r="J177" i="6" s="1"/>
  <c r="M177" i="6" s="1"/>
  <c r="N177" i="6" s="1"/>
  <c r="G25" i="6"/>
  <c r="J25" i="6" s="1"/>
  <c r="M25" i="6" s="1"/>
  <c r="N25" i="6" s="1"/>
  <c r="G24" i="6"/>
  <c r="J24" i="6" s="1"/>
  <c r="M24" i="6" s="1"/>
  <c r="N24" i="6" s="1"/>
  <c r="G22" i="6"/>
  <c r="J22" i="6" s="1"/>
  <c r="M22" i="6" s="1"/>
  <c r="N22" i="6" s="1"/>
  <c r="I26" i="6"/>
  <c r="H26" i="6"/>
  <c r="F26" i="6"/>
  <c r="J26" i="6" s="1"/>
  <c r="M26" i="6" s="1"/>
  <c r="N26" i="6" s="1"/>
  <c r="I23" i="6"/>
  <c r="H23" i="6"/>
  <c r="F23" i="6"/>
  <c r="J23" i="6" s="1"/>
  <c r="M23" i="6" s="1"/>
  <c r="N23" i="6" s="1"/>
  <c r="I15" i="6"/>
  <c r="H15" i="6"/>
  <c r="F15" i="6"/>
  <c r="J15" i="6" s="1"/>
  <c r="M15" i="6" s="1"/>
  <c r="N15" i="6" s="1"/>
  <c r="I14" i="6"/>
  <c r="H14" i="6"/>
  <c r="F14" i="6"/>
  <c r="J14" i="6" s="1"/>
  <c r="M14" i="6" s="1"/>
  <c r="N14" i="6" s="1"/>
  <c r="I13" i="6"/>
  <c r="H13" i="6"/>
  <c r="F13" i="6"/>
  <c r="J13" i="6" s="1"/>
  <c r="M13" i="6" s="1"/>
  <c r="N13" i="6" s="1"/>
  <c r="G12" i="6"/>
  <c r="J12" i="6" s="1"/>
  <c r="M12" i="6" s="1"/>
  <c r="N12" i="6" s="1"/>
  <c r="G8" i="6"/>
  <c r="J8" i="6" s="1"/>
  <c r="M8" i="6" s="1"/>
  <c r="N8" i="6" s="1"/>
  <c r="I11" i="6"/>
  <c r="H11" i="6"/>
  <c r="F11" i="6"/>
  <c r="J11" i="6" s="1"/>
  <c r="M11" i="6" s="1"/>
  <c r="N11" i="6" s="1"/>
  <c r="I10" i="6"/>
  <c r="H10" i="6"/>
  <c r="F10" i="6"/>
  <c r="J10" i="6" s="1"/>
  <c r="M10" i="6" s="1"/>
  <c r="N10" i="6" s="1"/>
  <c r="I9" i="6"/>
  <c r="H9" i="6"/>
  <c r="F9" i="6"/>
  <c r="J9" i="6" s="1"/>
  <c r="H7" i="6"/>
  <c r="I7" i="6"/>
  <c r="F7" i="6"/>
  <c r="J7" i="6" s="1"/>
  <c r="M7" i="6" s="1"/>
  <c r="N7" i="6" s="1"/>
  <c r="I6" i="6"/>
  <c r="H6" i="6"/>
  <c r="F6" i="6"/>
  <c r="J6" i="6" s="1"/>
  <c r="M6" i="6" s="1"/>
  <c r="N6" i="6" s="1"/>
  <c r="R189" i="6"/>
  <c r="T189" i="6" s="1"/>
  <c r="U189" i="6" s="1"/>
  <c r="V189" i="6" s="1"/>
  <c r="Q189" i="6"/>
  <c r="S189" i="6" s="1"/>
  <c r="R188" i="6"/>
  <c r="T188" i="6" s="1"/>
  <c r="U188" i="6" s="1"/>
  <c r="V188" i="6" s="1"/>
  <c r="Q188" i="6"/>
  <c r="S188" i="6" s="1"/>
  <c r="R187" i="6"/>
  <c r="T187" i="6" s="1"/>
  <c r="U187" i="6" s="1"/>
  <c r="V187" i="6" s="1"/>
  <c r="Q187" i="6"/>
  <c r="S187" i="6" s="1"/>
  <c r="R186" i="6"/>
  <c r="T186" i="6" s="1"/>
  <c r="U186" i="6" s="1"/>
  <c r="V186" i="6" s="1"/>
  <c r="Q186" i="6"/>
  <c r="S186" i="6" s="1"/>
  <c r="R185" i="6"/>
  <c r="T185" i="6" s="1"/>
  <c r="U185" i="6" s="1"/>
  <c r="V185" i="6" s="1"/>
  <c r="Q185" i="6"/>
  <c r="S185" i="6" s="1"/>
  <c r="R184" i="6"/>
  <c r="T184" i="6" s="1"/>
  <c r="U184" i="6" s="1"/>
  <c r="V184" i="6" s="1"/>
  <c r="Q184" i="6"/>
  <c r="S184" i="6" s="1"/>
  <c r="R183" i="6"/>
  <c r="T183" i="6" s="1"/>
  <c r="U183" i="6" s="1"/>
  <c r="V183" i="6" s="1"/>
  <c r="Q183" i="6"/>
  <c r="S183" i="6" s="1"/>
  <c r="R182" i="6"/>
  <c r="T182" i="6" s="1"/>
  <c r="U182" i="6" s="1"/>
  <c r="V182" i="6" s="1"/>
  <c r="Q182" i="6"/>
  <c r="S182" i="6" s="1"/>
  <c r="R181" i="6"/>
  <c r="T181" i="6" s="1"/>
  <c r="U181" i="6" s="1"/>
  <c r="V181" i="6" s="1"/>
  <c r="Q181" i="6"/>
  <c r="S181" i="6" s="1"/>
  <c r="R180" i="6"/>
  <c r="T180" i="6" s="1"/>
  <c r="U180" i="6" s="1"/>
  <c r="V180" i="6" s="1"/>
  <c r="Q180" i="6"/>
  <c r="S180" i="6" s="1"/>
  <c r="R179" i="6"/>
  <c r="T179" i="6" s="1"/>
  <c r="U179" i="6" s="1"/>
  <c r="V179" i="6" s="1"/>
  <c r="Q179" i="6"/>
  <c r="S179" i="6" s="1"/>
  <c r="R178" i="6"/>
  <c r="T178" i="6" s="1"/>
  <c r="U178" i="6" s="1"/>
  <c r="V178" i="6" s="1"/>
  <c r="Q178" i="6"/>
  <c r="S178" i="6" s="1"/>
  <c r="R177" i="6"/>
  <c r="T177" i="6" s="1"/>
  <c r="U177" i="6" s="1"/>
  <c r="V177" i="6" s="1"/>
  <c r="Q177" i="6"/>
  <c r="S177" i="6" s="1"/>
  <c r="R26" i="6"/>
  <c r="T26" i="6" s="1"/>
  <c r="U26" i="6" s="1"/>
  <c r="V26" i="6" s="1"/>
  <c r="Q26" i="6"/>
  <c r="S26" i="6" s="1"/>
  <c r="R25" i="6"/>
  <c r="T25" i="6" s="1"/>
  <c r="U25" i="6" s="1"/>
  <c r="V25" i="6" s="1"/>
  <c r="Q25" i="6"/>
  <c r="S25" i="6" s="1"/>
  <c r="R24" i="6"/>
  <c r="T24" i="6" s="1"/>
  <c r="U24" i="6" s="1"/>
  <c r="V24" i="6" s="1"/>
  <c r="Q24" i="6"/>
  <c r="S24" i="6" s="1"/>
  <c r="R23" i="6"/>
  <c r="T23" i="6" s="1"/>
  <c r="U23" i="6" s="1"/>
  <c r="V23" i="6" s="1"/>
  <c r="Q23" i="6"/>
  <c r="S23" i="6" s="1"/>
  <c r="R22" i="6"/>
  <c r="T22" i="6" s="1"/>
  <c r="U22" i="6" s="1"/>
  <c r="V22" i="6" s="1"/>
  <c r="Q22" i="6"/>
  <c r="S22" i="6" s="1"/>
  <c r="R15" i="6"/>
  <c r="T15" i="6" s="1"/>
  <c r="U15" i="6" s="1"/>
  <c r="V15" i="6" s="1"/>
  <c r="Q15" i="6"/>
  <c r="S15" i="6" s="1"/>
  <c r="R14" i="6"/>
  <c r="T14" i="6" s="1"/>
  <c r="U14" i="6" s="1"/>
  <c r="V14" i="6" s="1"/>
  <c r="Q14" i="6"/>
  <c r="S14" i="6" s="1"/>
  <c r="R13" i="6"/>
  <c r="T13" i="6" s="1"/>
  <c r="U13" i="6" s="1"/>
  <c r="V13" i="6" s="1"/>
  <c r="Q13" i="6"/>
  <c r="S13" i="6" s="1"/>
  <c r="R12" i="6"/>
  <c r="T12" i="6" s="1"/>
  <c r="Q12" i="6"/>
  <c r="S12" i="6" s="1"/>
  <c r="R11" i="6"/>
  <c r="T11" i="6" s="1"/>
  <c r="U11" i="6" s="1"/>
  <c r="V11" i="6" s="1"/>
  <c r="Q11" i="6"/>
  <c r="S11" i="6" s="1"/>
  <c r="R10" i="6"/>
  <c r="T10" i="6" s="1"/>
  <c r="U10" i="6" s="1"/>
  <c r="V10" i="6" s="1"/>
  <c r="Q10" i="6"/>
  <c r="S10" i="6" s="1"/>
  <c r="R9" i="6"/>
  <c r="T9" i="6" s="1"/>
  <c r="Q9" i="6"/>
  <c r="S9" i="6" s="1"/>
  <c r="R8" i="6"/>
  <c r="T8" i="6" s="1"/>
  <c r="U8" i="6" s="1"/>
  <c r="V8" i="6" s="1"/>
  <c r="Q8" i="6"/>
  <c r="S8" i="6" s="1"/>
  <c r="R7" i="6"/>
  <c r="T7" i="6" s="1"/>
  <c r="V6" i="6"/>
  <c r="U7" i="6" l="1"/>
  <c r="V7" i="6" s="1"/>
  <c r="M9" i="6"/>
  <c r="N9" i="6" s="1"/>
  <c r="N5" i="6"/>
  <c r="U12" i="6"/>
  <c r="V12" i="6" s="1"/>
  <c r="U9" i="6"/>
  <c r="V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</author>
  </authors>
  <commentList>
    <comment ref="O4" authorId="0" shapeId="0" xr:uid="{00000000-0006-0000-0100-000001000000}">
      <text>
        <r>
          <rPr>
            <sz val="8"/>
            <color indexed="81"/>
            <rFont val="Tahoma"/>
            <family val="2"/>
            <charset val="204"/>
          </rPr>
          <t xml:space="preserve">This column is best fitted with Table 6 data. This color marks cells (left) with values calculated by iBAQ
</t>
        </r>
      </text>
    </comment>
    <comment ref="N5" authorId="0" shapeId="0" xr:uid="{00000000-0006-0000-0100-000002000000}">
      <text>
        <r>
          <rPr>
            <sz val="8"/>
            <color indexed="81"/>
            <rFont val="Tahoma"/>
            <family val="2"/>
            <charset val="204"/>
          </rPr>
          <t>Good fit with 25 mg per 1 g wet weight (control value)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user0</author>
  </authors>
  <commentList>
    <comment ref="G41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04"/>
          </rPr>
          <t>user0:</t>
        </r>
        <r>
          <rPr>
            <sz val="8"/>
            <color indexed="81"/>
            <rFont val="Tahoma"/>
            <family val="2"/>
            <charset val="204"/>
          </rPr>
          <t xml:space="preserve">
median</t>
        </r>
      </text>
    </comment>
    <comment ref="G42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04"/>
          </rPr>
          <t>user0:</t>
        </r>
        <r>
          <rPr>
            <sz val="8"/>
            <color indexed="81"/>
            <rFont val="Tahoma"/>
            <family val="2"/>
            <charset val="204"/>
          </rPr>
          <t xml:space="preserve">
median</t>
        </r>
      </text>
    </comment>
    <comment ref="B43" authorId="0" shapeId="0" xr:uid="{00000000-0006-0000-0200-000003000000}">
      <text>
        <r>
          <rPr>
            <sz val="8"/>
            <color indexed="81"/>
            <rFont val="Tahoma"/>
            <family val="2"/>
            <charset val="204"/>
          </rPr>
          <t xml:space="preserve">
Control protein NR</t>
        </r>
      </text>
    </comment>
  </commentList>
</comments>
</file>

<file path=xl/sharedStrings.xml><?xml version="1.0" encoding="utf-8"?>
<sst xmlns="http://schemas.openxmlformats.org/spreadsheetml/2006/main" count="556" uniqueCount="466">
  <si>
    <t>Protein names</t>
  </si>
  <si>
    <t>Gene names</t>
  </si>
  <si>
    <t>Mol. weight [kDa]</t>
  </si>
  <si>
    <t>5-AMP-activated protein kinase subunit beta-2</t>
  </si>
  <si>
    <t>PRKAB2</t>
  </si>
  <si>
    <t>5-AMP-activated protein kinase subunit gamma-1</t>
  </si>
  <si>
    <t>PRKAG1</t>
  </si>
  <si>
    <t>5-AMP-activated protein kinase catalytic subunit alpha-2</t>
  </si>
  <si>
    <t>PRKAA2</t>
  </si>
  <si>
    <t>Actin, alpha skeletal muscle</t>
  </si>
  <si>
    <t>ACTA1</t>
  </si>
  <si>
    <t>5-AMP-activated protein kinase catalytic subunit alpha-1</t>
  </si>
  <si>
    <t>PRKAA1</t>
  </si>
  <si>
    <t>5-AMP-activated protein kinase subunit gamma-3</t>
  </si>
  <si>
    <t>PRKAG3</t>
  </si>
  <si>
    <t>5-AMP-activated protein kinase subunit gamma-2</t>
  </si>
  <si>
    <t>PRKAG2</t>
  </si>
  <si>
    <t>5-AMP-activated protein kinase subunit beta-1</t>
  </si>
  <si>
    <t>PRKAB1</t>
  </si>
  <si>
    <t>Glyceraldehyde-3-phosphate dehydrogenase</t>
  </si>
  <si>
    <t>GAPDH</t>
  </si>
  <si>
    <t>Acetyl-CoA carboxylase 1;Biotin carboxylase</t>
  </si>
  <si>
    <t>ACACA</t>
  </si>
  <si>
    <t>6-phosphofructo-2-kinase/fructose-2,6-bisphosphatase 3;6-phosphofructo-2-kinase;Fructose-2,6-bisphosphatase</t>
  </si>
  <si>
    <t>PFKFB3</t>
  </si>
  <si>
    <t>Hormone-sensitive lipase</t>
  </si>
  <si>
    <t>LIPE</t>
  </si>
  <si>
    <t>Patatin-like phospholipase domain-containing protein 2</t>
  </si>
  <si>
    <t>PNPLA2</t>
  </si>
  <si>
    <t>Acetyl-CoA carboxylase 2;Biotin carboxylase</t>
  </si>
  <si>
    <t>ACACB</t>
  </si>
  <si>
    <t>Glycogen [starch] synthase, muscle</t>
  </si>
  <si>
    <t>GYS1</t>
  </si>
  <si>
    <t>TBC1D1</t>
  </si>
  <si>
    <t>Tuberin</t>
  </si>
  <si>
    <t>TSC2</t>
  </si>
  <si>
    <t>Glutamine--fructose-6-phosphate aminotransferase [isomerizing] 1</t>
  </si>
  <si>
    <t>GFPT1</t>
  </si>
  <si>
    <t>Regulatory-associated protein of mTOR</t>
  </si>
  <si>
    <t>RPTOR</t>
  </si>
  <si>
    <t>Insulin receptor substrate 1</t>
  </si>
  <si>
    <t>IRS1</t>
  </si>
  <si>
    <t>Calcium/calmodulin-dependent protein kinase type II subunit alpha</t>
  </si>
  <si>
    <t>CAMK2A</t>
  </si>
  <si>
    <t>Calcium/calmodulin-dependent protein kinase type II subunit beta</t>
  </si>
  <si>
    <t>CAMK2B</t>
  </si>
  <si>
    <t>Some AMPK substrates concentration</t>
  </si>
  <si>
    <t>Sum</t>
  </si>
  <si>
    <t>Calmodulin</t>
  </si>
  <si>
    <t>CALM1;CALM2</t>
  </si>
  <si>
    <t>Serine/threonine-protein phosphatase 2A catalytic subunit alpha isoform</t>
  </si>
  <si>
    <t>PPP2CA</t>
  </si>
  <si>
    <t>Serine/threonine-protein phosphatase 2A catalytic subunit beta isoform</t>
  </si>
  <si>
    <t>PPP2CB</t>
  </si>
  <si>
    <t>Serine/threonine-protein phosphatase 2A 65 kDa regulatory subunit A alpha isoform</t>
  </si>
  <si>
    <t>PPP2R1A</t>
  </si>
  <si>
    <t>Serine/threonine-protein phosphatase 2A 55 kDa regulatory subunit B alpha isoform</t>
  </si>
  <si>
    <t>PPP2R2A</t>
  </si>
  <si>
    <t>Serine/threonine-protein phosphatase 2A regulatory subunit B subunit alpha</t>
  </si>
  <si>
    <t>PPP2R3A</t>
  </si>
  <si>
    <t>Serine/threonine-protein phosphatase 2A 56 kDa regulatory subunit alpha isoform</t>
  </si>
  <si>
    <t>PPP2R5A</t>
  </si>
  <si>
    <t>Serine/threonine-protein phosphatase 2A 56 kDa regulatory subunit gamma isoform</t>
  </si>
  <si>
    <t>PPP2R5C</t>
  </si>
  <si>
    <t>Serine/threonine-protein phosphatase 2A 56 kDa regulatory subunit delta isoform</t>
  </si>
  <si>
    <t>PPP2R5D</t>
  </si>
  <si>
    <t>Serine/threonine-protein phosphatase 2A 56 kDa regulatory subunit epsilon isoform</t>
  </si>
  <si>
    <t>PPP2R5E</t>
  </si>
  <si>
    <t>6-phosphofructo-2-kinase/fructose-2,6-bisphosphatase 1;6-phosphofructo-2-kinase;Fructose-2,6-bisphosphatase</t>
  </si>
  <si>
    <t>PFKFB1</t>
  </si>
  <si>
    <t>6-phosphofructo-2-kinase/fructose-2,6-bisphosphatase 2;6-phosphofructo-2-kinase;Fructose-2,6-bisphosphatase</t>
  </si>
  <si>
    <t>PFKFB2</t>
  </si>
  <si>
    <t>TBC1 domain family member 1</t>
  </si>
  <si>
    <t>Protein/Actin ratio</t>
  </si>
  <si>
    <r>
      <t>Concentration, n</t>
    </r>
    <r>
      <rPr>
        <sz val="11"/>
        <color theme="1"/>
        <rFont val="Calibri"/>
        <family val="2"/>
        <charset val="204"/>
      </rPr>
      <t>mol/L</t>
    </r>
  </si>
  <si>
    <r>
      <rPr>
        <b/>
        <sz val="11"/>
        <color rgb="FFFF0000"/>
        <rFont val="Calibri"/>
        <family val="2"/>
        <charset val="204"/>
      </rPr>
      <t>µ</t>
    </r>
    <r>
      <rPr>
        <b/>
        <sz val="11"/>
        <color rgb="FFFF0000"/>
        <rFont val="Calibri"/>
        <family val="2"/>
        <charset val="204"/>
        <scheme val="minor"/>
      </rPr>
      <t>mol/L</t>
    </r>
  </si>
  <si>
    <t>Concentration, mg/kg wet weight</t>
  </si>
  <si>
    <t>Concentration, mg/L</t>
  </si>
  <si>
    <t>iBAQ</t>
  </si>
  <si>
    <t>Expression values normalized by ACTA1</t>
  </si>
  <si>
    <t>Slow younger</t>
  </si>
  <si>
    <t>Fast, 2A younger</t>
  </si>
  <si>
    <t>Average (slow/fast 50/50)</t>
  </si>
  <si>
    <r>
      <t>Average Concentration, n</t>
    </r>
    <r>
      <rPr>
        <sz val="11"/>
        <color theme="1"/>
        <rFont val="Calibri"/>
        <family val="2"/>
        <charset val="204"/>
      </rPr>
      <t>mol/L</t>
    </r>
  </si>
  <si>
    <r>
      <t>Slow younger, Concentration, n</t>
    </r>
    <r>
      <rPr>
        <sz val="11"/>
        <color theme="1"/>
        <rFont val="Calibri"/>
        <family val="2"/>
        <charset val="204"/>
      </rPr>
      <t>mol/L</t>
    </r>
  </si>
  <si>
    <r>
      <t>Fast 2A younger, Concentration, n</t>
    </r>
    <r>
      <rPr>
        <sz val="11"/>
        <color theme="1"/>
        <rFont val="Calibri"/>
        <family val="2"/>
        <charset val="204"/>
      </rPr>
      <t>mol/L</t>
    </r>
  </si>
  <si>
    <t>iBAQ Protein/Actin ratio</t>
  </si>
  <si>
    <t>Calcium/calmodulin-dependent protein kinase type II subunit delta</t>
  </si>
  <si>
    <t>CAMK2D</t>
  </si>
  <si>
    <t>Calcium/calmodulin-dependent protein kinase type II subunit gamma</t>
  </si>
  <si>
    <t>CAMK2G</t>
  </si>
  <si>
    <t>PPP3CA</t>
  </si>
  <si>
    <t>PPP3CB</t>
  </si>
  <si>
    <t>PPP3CC</t>
  </si>
  <si>
    <t>Serine/threonine-protein phosphatase 2B catalytic subunit alpha isoform</t>
  </si>
  <si>
    <t>Serine/threonine-protein phosphatase 2B catalytic subunit beta isoform</t>
  </si>
  <si>
    <t>Serine/threonine-protein phosphatase 2B catalytic subunit gamma isoform</t>
  </si>
  <si>
    <t>Cyclic AMP-responsive element-binding protein 1;Cyclic AMP-dependent transcription factor ATF-1</t>
  </si>
  <si>
    <t>CREB1;ATF1;CREM</t>
  </si>
  <si>
    <t>Glycogen phosphorylase, muscle form</t>
  </si>
  <si>
    <t>PYGM</t>
  </si>
  <si>
    <t>HK1</t>
  </si>
  <si>
    <t>Hexokinase-1</t>
  </si>
  <si>
    <t>HK2</t>
  </si>
  <si>
    <t>Hexokinase-2;Hexokinase</t>
  </si>
  <si>
    <t>Slow Concentration, mg/kg wet weight</t>
  </si>
  <si>
    <t>Fast 2A Concentration, mg/kg wet weight</t>
  </si>
  <si>
    <t>Glucose-6-phosphate isomerase</t>
  </si>
  <si>
    <t>GPI</t>
  </si>
  <si>
    <t>ATP-dependent 6-phosphofructokinase, muscle type</t>
  </si>
  <si>
    <t>PFKM</t>
  </si>
  <si>
    <t>Fructose-bisphosphate aldolase A;Fructose-bisphosphate aldolase</t>
  </si>
  <si>
    <t>ALDOA</t>
  </si>
  <si>
    <t>Phosphoglycerate kinase 1</t>
  </si>
  <si>
    <t>PGK1</t>
  </si>
  <si>
    <t>Pyruvate kinase PKM;Pyruvate kinase</t>
  </si>
  <si>
    <t>PKM</t>
  </si>
  <si>
    <t>L-lactate dehydrogenase A chain</t>
  </si>
  <si>
    <t>LDHA</t>
  </si>
  <si>
    <t>L-lactate dehydrogenase B chain;L-lactate dehydrogenase</t>
  </si>
  <si>
    <t>LDHB</t>
  </si>
  <si>
    <t>Glycerol-3-phosphate dehydrogenase [NAD(+)], cytoplasmic</t>
  </si>
  <si>
    <t>GPD1</t>
  </si>
  <si>
    <t>Glycerol-3-phosphate acyltransferase 3</t>
  </si>
  <si>
    <t>AGPAT9</t>
  </si>
  <si>
    <t>Diacylglycerol O-acyltransferase 1</t>
  </si>
  <si>
    <t>DGAT1</t>
  </si>
  <si>
    <t>Lipoamide acyltransferase component of branched-chain alpha-keto acid dehydrogenase complex, mitochondrial</t>
  </si>
  <si>
    <t>DBT</t>
  </si>
  <si>
    <t>1-acyl-sn-glycerol-3-phosphate acyltransferase gamma</t>
  </si>
  <si>
    <t>AGPAT3</t>
  </si>
  <si>
    <t>Lysophosphatidylcholine acyltransferase 2</t>
  </si>
  <si>
    <t>LPCAT2</t>
  </si>
  <si>
    <t>Lysophospholipid acyltransferase 5</t>
  </si>
  <si>
    <t>LPCAT3</t>
  </si>
  <si>
    <t>Acyl-CoA synthetase family member 2, mitochondrial</t>
  </si>
  <si>
    <t>ACSF2</t>
  </si>
  <si>
    <t>Acyl-CoA synthetase family member 3, mitochondrial</t>
  </si>
  <si>
    <t>ACSF3</t>
  </si>
  <si>
    <t>Acetyl-coenzyme A synthetase, cytoplasmic</t>
  </si>
  <si>
    <t>ACSS2</t>
  </si>
  <si>
    <t>Acyl-CoA synthetase short-chain family member 3, mitochondrial</t>
  </si>
  <si>
    <t>ACSS3</t>
  </si>
  <si>
    <t>Citrate synthase, mitochondrial;Citrate synthase</t>
  </si>
  <si>
    <t>CS</t>
  </si>
  <si>
    <t>Isocitrate dehydrogenase [NADP] cytoplasmic</t>
  </si>
  <si>
    <t>IDH1</t>
  </si>
  <si>
    <t>Isocitrate dehydrogenase [NADP], mitochondrial</t>
  </si>
  <si>
    <t>IDH2</t>
  </si>
  <si>
    <t>IDH3A</t>
  </si>
  <si>
    <t>Isocitrate dehydrogenase [NAD] subunit alpha, mitochondrial</t>
  </si>
  <si>
    <t>Isocitrate dehydrogenase [NAD] subunit beta, mitochondrial;Isocitrate dehydrogenase [NAD] subunit, mitochondrial</t>
  </si>
  <si>
    <t>IDH3B</t>
  </si>
  <si>
    <t>Isocitrate dehydrogenase [NAD] subunit gamma, mitochondrial;Isocitrate dehydrogenase [NAD] subunit, mitochondrial</t>
  </si>
  <si>
    <t>IDH3G</t>
  </si>
  <si>
    <t>Adenylate kinase isoenzyme 1</t>
  </si>
  <si>
    <t>AK1</t>
  </si>
  <si>
    <t>Adenylate kinase 2, mitochondrial;Adenylate kinase 2, mitochondrial, N-terminally processed;Adenylate kinase 2, mitochondrial</t>
  </si>
  <si>
    <t>AK2</t>
  </si>
  <si>
    <t>GTP:AMP phosphotransferase AK3, mitochondrial</t>
  </si>
  <si>
    <t>AK3</t>
  </si>
  <si>
    <t>Creatine kinase B-type</t>
  </si>
  <si>
    <t>CKB</t>
  </si>
  <si>
    <t>Creatine kinase M-type;Creatine kinase M-type, N-terminally processed</t>
  </si>
  <si>
    <t>CKM</t>
  </si>
  <si>
    <t>Creatine kinase S-type, mitochondrial</t>
  </si>
  <si>
    <t>CKMT2</t>
  </si>
  <si>
    <t>Alanine aminotransferase 1</t>
  </si>
  <si>
    <t>GPT</t>
  </si>
  <si>
    <t>Alanine aminotransferase 2</t>
  </si>
  <si>
    <t>GPT2</t>
  </si>
  <si>
    <t>Pyruvate dehydrogenase E1 component subunit alpha, somatic form, mitochondrial</t>
  </si>
  <si>
    <t>PDHA1</t>
  </si>
  <si>
    <t>Pyruvate dehydrogenase E1 component subunit beta, mitochondrial</t>
  </si>
  <si>
    <t>PDHB</t>
  </si>
  <si>
    <t>Pyruvate dehydrogenase protein X component, mitochondrial</t>
  </si>
  <si>
    <t>PDHX</t>
  </si>
  <si>
    <t>2-oxoglutarate dehydrogenase, mitochondrial</t>
  </si>
  <si>
    <t>OGDH</t>
  </si>
  <si>
    <t>Succinate dehydrogenase [ubiquinone] flavoprotein subunit, mitochondrial</t>
  </si>
  <si>
    <t>SDHA</t>
  </si>
  <si>
    <t>Succinate dehydrogenase [ubiquinone] iron-sulfur subunit, mitochondrial</t>
  </si>
  <si>
    <t>SDHB</t>
  </si>
  <si>
    <t>Succinate dehydrogenase cytochrome b560 subunit, mitochondrial</t>
  </si>
  <si>
    <t>SDHC</t>
  </si>
  <si>
    <t>Succinate dehydrogenase [ubiquinone] cytochrome b small subunit, mitochondrial</t>
  </si>
  <si>
    <t>SDHD</t>
  </si>
  <si>
    <t>Malate dehydrogenase, cytoplasmic;Malate dehydrogenase</t>
  </si>
  <si>
    <t>MDH1</t>
  </si>
  <si>
    <t>Malate dehydrogenase, mitochondrial;Malate dehydrogenase</t>
  </si>
  <si>
    <t>MDH2</t>
  </si>
  <si>
    <t>Monocarboxylate transporter 1</t>
  </si>
  <si>
    <t>SLC16A1</t>
  </si>
  <si>
    <t>Monocarboxylate transporter 4</t>
  </si>
  <si>
    <t>SLC16A3</t>
  </si>
  <si>
    <t>Platelet glycoprotein 4</t>
  </si>
  <si>
    <t>CD36</t>
  </si>
  <si>
    <t>Na(+)/H(+) exchange regulatory cofactor NHE-RF1</t>
  </si>
  <si>
    <t>SLC9A3R1</t>
  </si>
  <si>
    <t>Na(+)/H(+) exchange regulatory cofactor NHE-RF2</t>
  </si>
  <si>
    <t>SLC9A3R2</t>
  </si>
  <si>
    <t>Long-chain fatty acid transport protein 1</t>
  </si>
  <si>
    <t>SLC27A1</t>
  </si>
  <si>
    <t>Solute carrier family 2, facilitated glucose transporter member 1</t>
  </si>
  <si>
    <t>SLC2A1</t>
  </si>
  <si>
    <t>Solute carrier family 2, facilitated glucose transporter member 4</t>
  </si>
  <si>
    <t>SLC2A4</t>
  </si>
  <si>
    <t>Neutral amino acid transporter A</t>
  </si>
  <si>
    <t>SLC1A4</t>
  </si>
  <si>
    <t>Neutral amino acid transporter B(0);Amino acid transporter</t>
  </si>
  <si>
    <t>SLC1A5</t>
  </si>
  <si>
    <t>Manganese-transporting ATPase 13A1</t>
  </si>
  <si>
    <t>ATP13A1</t>
  </si>
  <si>
    <t>Probable cation-transporting ATPase 13A3</t>
  </si>
  <si>
    <t>ATP13A3</t>
  </si>
  <si>
    <t>Sodium/potassium-transporting ATPase subunit alpha-1</t>
  </si>
  <si>
    <t>ATP1A1</t>
  </si>
  <si>
    <t>Sodium/potassium-transporting ATPase subunit alpha-2</t>
  </si>
  <si>
    <t>ATP1A2</t>
  </si>
  <si>
    <t>Sodium/potassium-transporting ATPase subunit beta-1</t>
  </si>
  <si>
    <t>ATP1B1</t>
  </si>
  <si>
    <t>Protein ATP1B4</t>
  </si>
  <si>
    <t>ATP1B4</t>
  </si>
  <si>
    <t>Sarcoplasmic/endoplasmic reticulum calcium ATPase 1</t>
  </si>
  <si>
    <t>ATP2A1</t>
  </si>
  <si>
    <t>Sarcoplasmic/endoplasmic reticulum calcium ATPase 2</t>
  </si>
  <si>
    <t>ATP2A2</t>
  </si>
  <si>
    <t>Plasma membrane calcium-transporting ATPase 1;Calcium-transporting ATPase</t>
  </si>
  <si>
    <t>ATP2B1</t>
  </si>
  <si>
    <t>Plasma membrane calcium-transporting ATPase 2</t>
  </si>
  <si>
    <t>ATP2B2</t>
  </si>
  <si>
    <t>Plasma membrane calcium-transporting ATPase 3</t>
  </si>
  <si>
    <t>ATP2B3</t>
  </si>
  <si>
    <t>Plasma membrane calcium-transporting ATPase 4</t>
  </si>
  <si>
    <t>ATP2B4</t>
  </si>
  <si>
    <t>Copper-transporting ATPase 1</t>
  </si>
  <si>
    <t>ATP7A</t>
  </si>
  <si>
    <t>Acetyl-coenzyme A synthetase 2-like, mitochondrial</t>
  </si>
  <si>
    <t>ACSS1</t>
  </si>
  <si>
    <t>Carnitine O-palmitoyltransferase 1, muscle isoform</t>
  </si>
  <si>
    <t>CPT1B</t>
  </si>
  <si>
    <t>Carnitine O-palmitoyltransferase 2, mitochondrial</t>
  </si>
  <si>
    <t>CPT2</t>
  </si>
  <si>
    <t>Carnitine O-acetyltransferase</t>
  </si>
  <si>
    <t>CRAT</t>
  </si>
  <si>
    <t>Trifunctional enzyme subunit alpha, mitochondrial;Long-chain enoyl-CoA hydratase;Long chain 3-hydroxyacyl-CoA dehydrogenase</t>
  </si>
  <si>
    <t>HADHA</t>
  </si>
  <si>
    <t>Trifunctional enzyme subunit beta, mitochondrial;3-ketoacyl-CoA thiolase</t>
  </si>
  <si>
    <t>HADHB</t>
  </si>
  <si>
    <t>Acyl-CoA dehydrogenase family member 11</t>
  </si>
  <si>
    <t>ACAD11</t>
  </si>
  <si>
    <t>Isobutyryl-CoA dehydrogenase, mitochondrial</t>
  </si>
  <si>
    <t>ACAD8</t>
  </si>
  <si>
    <t>Acyl-CoA dehydrogenase family member 9, mitochondrial</t>
  </si>
  <si>
    <t>ACAD9</t>
  </si>
  <si>
    <t>Medium-chain specific acyl-CoA dehydrogenase, mitochondrial</t>
  </si>
  <si>
    <t>ACADM</t>
  </si>
  <si>
    <t>Short-chain specific acyl-CoA dehydrogenase, mitochondrial</t>
  </si>
  <si>
    <t>ACADS</t>
  </si>
  <si>
    <t>Short/branched chain specific acyl-CoA dehydrogenase, mitochondrial</t>
  </si>
  <si>
    <t>ACADSB</t>
  </si>
  <si>
    <t>Very long-chain specific acyl-CoA dehydrogenase, mitochondrial</t>
  </si>
  <si>
    <t>ACADVL</t>
  </si>
  <si>
    <t>Hydroxyacyl-coenzyme A dehydrogenase, mitochondrial</t>
  </si>
  <si>
    <t>HADH</t>
  </si>
  <si>
    <t>3-ketoacyl-CoA thiolase, peroxisomal</t>
  </si>
  <si>
    <t>ACAA1</t>
  </si>
  <si>
    <t>3-ketoacyl-CoA thiolase, mitochondrial</t>
  </si>
  <si>
    <t>ACAA2</t>
  </si>
  <si>
    <t>Enoyl-CoA delta isomerase 1, mitochondrial</t>
  </si>
  <si>
    <t>ECI1;DCI</t>
  </si>
  <si>
    <t>Enoyl-CoA delta isomerase 2, mitochondrial</t>
  </si>
  <si>
    <t>ECI2</t>
  </si>
  <si>
    <t>Ubiquinol-cytochrome-c reductase complex assembly factor 1</t>
  </si>
  <si>
    <t>UQCC1</t>
  </si>
  <si>
    <t>Ubiquinol-cytochrome-c reductase complex assembly factor 2</t>
  </si>
  <si>
    <t>UQCC2</t>
  </si>
  <si>
    <t>Cytochrome b-c1 complex subunit 9</t>
  </si>
  <si>
    <t>UQCR10</t>
  </si>
  <si>
    <t>Cytochrome b-c1 complex subunit 7</t>
  </si>
  <si>
    <t>UQCRB</t>
  </si>
  <si>
    <t>Cytochrome b-c1 complex subunit 1, mitochondrial</t>
  </si>
  <si>
    <t>UQCRC1</t>
  </si>
  <si>
    <t>Cytochrome b-c1 complex subunit 2, mitochondrial</t>
  </si>
  <si>
    <t>UQCRC2</t>
  </si>
  <si>
    <t>Cytochrome b-c1 complex subunit Rieske, mitochondrial;Cytochrome b-c1 complex subunit 11;Putative cytochrome b-c1 complex subunit Rieske-like protein 1</t>
  </si>
  <si>
    <t>UQCRFS1;UQCRFS1P1</t>
  </si>
  <si>
    <t>Cytochrome b-c1 complex subunit 6, mitochondrial;Cytochrome b-c1 complex subunit 6</t>
  </si>
  <si>
    <t>UQCRH;UQCRHL</t>
  </si>
  <si>
    <t>Cytochrome b-c1 complex subunit 8</t>
  </si>
  <si>
    <t>UQCRQ</t>
  </si>
  <si>
    <t>Cytochrome c oxidase subunit 1</t>
  </si>
  <si>
    <t>MT-CO1</t>
  </si>
  <si>
    <t>Cytochrome c oxidase subunit 2</t>
  </si>
  <si>
    <t>MT-CO2</t>
  </si>
  <si>
    <t>Cytochrome c oxidase subunit 3</t>
  </si>
  <si>
    <t>MT-CO3</t>
  </si>
  <si>
    <t>NADH-ubiquinone oxidoreductase chain 1</t>
  </si>
  <si>
    <t>MT-ND1</t>
  </si>
  <si>
    <t>NADH-ubiquinone oxidoreductase chain 2</t>
  </si>
  <si>
    <t>MT-ND2</t>
  </si>
  <si>
    <t>NADH-ubiquinone oxidoreductase chain 3</t>
  </si>
  <si>
    <t>MT-ND3</t>
  </si>
  <si>
    <t>NADH-ubiquinone oxidoreductase chain 4</t>
  </si>
  <si>
    <t>MT-ND4</t>
  </si>
  <si>
    <t>NADH-ubiquinone oxidoreductase chain 5</t>
  </si>
  <si>
    <t>MT-ND5</t>
  </si>
  <si>
    <t>NADH-ubiquinone oxidoreductase chain 6</t>
  </si>
  <si>
    <t>MT-ND6</t>
  </si>
  <si>
    <t>ATP synthase subunit alpha, mitochondrial</t>
  </si>
  <si>
    <t>ATP5A1</t>
  </si>
  <si>
    <t>ATP synthase subunit beta, mitochondrial;ATP synthase subunit beta</t>
  </si>
  <si>
    <t>ATP5B</t>
  </si>
  <si>
    <t>ATP synthase subunit gamma, mitochondrial</t>
  </si>
  <si>
    <t>ATP5C1</t>
  </si>
  <si>
    <t>ATP synthase subunit delta, mitochondrial</t>
  </si>
  <si>
    <t>ATP5D</t>
  </si>
  <si>
    <t>ATP synthase F(0) complex subunit B1, mitochondrial</t>
  </si>
  <si>
    <t>ATP5F1</t>
  </si>
  <si>
    <t>ATP synthase subunit d, mitochondrial</t>
  </si>
  <si>
    <t>ATP5H</t>
  </si>
  <si>
    <t>ATP synthase subunit e, mitochondrial</t>
  </si>
  <si>
    <t>ATP5I</t>
  </si>
  <si>
    <t>ATP synthase-coupling factor 6, mitochondrial</t>
  </si>
  <si>
    <t>ATP5J</t>
  </si>
  <si>
    <t>ATP synthase subunit f, mitochondrial</t>
  </si>
  <si>
    <t>ATP5J2;ATP5J2-PTCD1</t>
  </si>
  <si>
    <t>ATP synthase subunit g, mitochondrial</t>
  </si>
  <si>
    <t>ATP5L</t>
  </si>
  <si>
    <t>ATP synthase subunit O, mitochondrial</t>
  </si>
  <si>
    <t>ATP5O</t>
  </si>
  <si>
    <t>ATP synthase subunit s, mitochondrial</t>
  </si>
  <si>
    <t>ATP5S</t>
  </si>
  <si>
    <t>Succinyl-CoA ligase [ADP-forming] subunit beta, mitochondrial</t>
  </si>
  <si>
    <t>SUCLA2</t>
  </si>
  <si>
    <t>Succinyl-CoA ligase [ADP/GDP-forming] subunit alpha, mitochondrial</t>
  </si>
  <si>
    <t>SUCLG1</t>
  </si>
  <si>
    <t>Succinyl-CoA ligase [GDP-forming] subunit beta, mitochondrial</t>
  </si>
  <si>
    <t>SUCLG2</t>
  </si>
  <si>
    <t>NADH-ubiquinone oxidoreductase 75 kDa subunit, mitochondrial</t>
  </si>
  <si>
    <t>NDUFS1</t>
  </si>
  <si>
    <t>NADH dehydrogenase [ubiquinone] flavoprotein 1, mitochondrial</t>
  </si>
  <si>
    <t>NDUFV1</t>
  </si>
  <si>
    <t>NADH dehydrogenase [ubiquinone] flavoprotein 2, mitochondrial</t>
  </si>
  <si>
    <t>NDUFV2</t>
  </si>
  <si>
    <t>Glucocorticoid receptor</t>
  </si>
  <si>
    <t>NR3C1</t>
  </si>
  <si>
    <t>Average concentration, mg/L</t>
  </si>
  <si>
    <t>Average concentration, mg/kg wet weight</t>
  </si>
  <si>
    <t xml:space="preserve">www.proteinatlas.org
GTEx, Average RPKM </t>
  </si>
  <si>
    <t>SD RPKM</t>
  </si>
  <si>
    <t>SD, % RPKM</t>
  </si>
  <si>
    <t>%</t>
  </si>
  <si>
    <t>SD FPKM</t>
  </si>
  <si>
    <t>SD, % FPKM</t>
  </si>
  <si>
    <t>Average Conc., nmol/L</t>
  </si>
  <si>
    <t>Commentary</t>
  </si>
  <si>
    <t>Gapdh</t>
  </si>
  <si>
    <t>Prkaa1</t>
  </si>
  <si>
    <t>Prkaa2</t>
  </si>
  <si>
    <t>Prkab1</t>
  </si>
  <si>
    <t>Prkab2</t>
  </si>
  <si>
    <t>Prkag1</t>
  </si>
  <si>
    <t>Prkag2</t>
  </si>
  <si>
    <t>Prkag3</t>
  </si>
  <si>
    <r>
      <t>CAMKK</t>
    </r>
    <r>
      <rPr>
        <sz val="11"/>
        <color theme="1"/>
        <rFont val="Calibri"/>
        <family val="2"/>
        <charset val="204"/>
      </rPr>
      <t>β</t>
    </r>
  </si>
  <si>
    <t>CAMKK2</t>
  </si>
  <si>
    <t>LKB1</t>
  </si>
  <si>
    <t>STK11</t>
  </si>
  <si>
    <t>mice</t>
  </si>
  <si>
    <t>Calmodulin 1</t>
  </si>
  <si>
    <t>CALM1</t>
  </si>
  <si>
    <t>Calmodulin 2</t>
  </si>
  <si>
    <t>CALM2</t>
  </si>
  <si>
    <t>Calmodulin 3</t>
  </si>
  <si>
    <t>CALM3</t>
  </si>
  <si>
    <t>CaMKII</t>
  </si>
  <si>
    <t>Calcineurin </t>
  </si>
  <si>
    <t>CREB</t>
  </si>
  <si>
    <t>CREB1</t>
  </si>
  <si>
    <t>PGC-1α</t>
  </si>
  <si>
    <t>PPARGC1A</t>
  </si>
  <si>
    <t>CRTC</t>
  </si>
  <si>
    <t>CRTC1</t>
  </si>
  <si>
    <t>CRTC2</t>
  </si>
  <si>
    <t>CRTC3</t>
  </si>
  <si>
    <t>6-phosphofructo-2-kinase/fructose-2,6-bisphosphatase 1</t>
  </si>
  <si>
    <t>6-phosphofructo-2-kinase/fructose-2,6-bisphosphatase 2</t>
  </si>
  <si>
    <t>6-phosphofructo-2-kinase/fructose-2,6-bisphosphatase 3</t>
  </si>
  <si>
    <t>glycogen phosphorylase (GP)</t>
  </si>
  <si>
    <t>Nuclear receptor subfamily 4 group A member 3</t>
  </si>
  <si>
    <t>NR4A3</t>
  </si>
  <si>
    <t>Nuclear receptor subfamily 4 group A member 2</t>
  </si>
  <si>
    <t>NR4A2</t>
  </si>
  <si>
    <t>www.proteinatlas.org.</t>
  </si>
  <si>
    <r>
      <t xml:space="preserve"> (Popov et al, 2019)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Average FPKM</t>
    </r>
  </si>
  <si>
    <r>
      <t>Proteomics data (Murgia et al 2017)</t>
    </r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, 
Average Conc., nmol/L</t>
    </r>
  </si>
  <si>
    <t xml:space="preserve">Actin concentration (based on Hasten 1998, D’Antona et al. 2003, Borina 2010) </t>
  </si>
  <si>
    <r>
      <t>Based on data from (Murgia et al., 2017</t>
    </r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, supplement proteinGroups)</t>
    </r>
  </si>
  <si>
    <t>Murgia, M., Toniolo, L., Nagaraj, N., Ciciliot, S., Vindigni, V., Schiaffino, S., Reggiani, C. and Mann, M., 2017. Single muscle fiber proteomics reveals fiber-type-specific features of human muscle aging. Cell reports, 19(11), pp.2396-2409.</t>
  </si>
  <si>
    <t>Swynghedauw, B., 1986. Developmental and functional adaptation of contractile proteins in cardiac and skeletal muscles. Physiological reviews, 66(3), pp.710-771.</t>
  </si>
  <si>
    <t>Popov, D.V., Makhnovskii, P.A., Shagimardanova, E.I., Gazizova, G.R., Lysenko, E.A., Gusev, O.A. and Vinogradova, O.L., 2019. Contractile activity-specific transcriptome response to acute endurance exercise and training in human skeletal muscle. American Journal of Physiology-Endocrinology and Metabolism, 316(4), pp.E605-E614.</t>
  </si>
  <si>
    <t>Birk, J.B. and Wojtaszewski, J.F.P., 2006. Predominant α2/β2/γ3 AMPK activation during exercise in human skeletal muscle. The Journal of physiology, 577(3), pp.1021-1032.</t>
  </si>
  <si>
    <r>
      <t>by Birk&amp;Wojtaszewski, 2006</t>
    </r>
    <r>
      <rPr>
        <vertAlign val="superscript"/>
        <sz val="11"/>
        <color rgb="FFFF0000"/>
        <rFont val="Calibri"/>
        <family val="2"/>
        <charset val="204"/>
        <scheme val="minor"/>
      </rPr>
      <t>4</t>
    </r>
  </si>
  <si>
    <t>Glyceraldehyde 3-phosphate dehydrogenase </t>
  </si>
  <si>
    <r>
      <t>This tab provides clarification on the calculation and representation of the proteomics data used in the development of the model for Ca</t>
    </r>
    <r>
      <rPr>
        <b/>
        <vertAlign val="superscript"/>
        <sz val="11"/>
        <color theme="1"/>
        <rFont val="Calibri"/>
        <family val="2"/>
        <charset val="204"/>
        <scheme val="minor"/>
      </rPr>
      <t>2+</t>
    </r>
    <r>
      <rPr>
        <b/>
        <sz val="11"/>
        <color theme="1"/>
        <rFont val="Calibri"/>
        <family val="2"/>
        <charset val="204"/>
        <scheme val="minor"/>
      </rPr>
      <t>-dependent signaling pathway in human skeletal muscle's cells</t>
    </r>
  </si>
  <si>
    <r>
      <t>Protein conc_Murgia 2017 data: Table of the calculated concentrations of the proteins presented in the model on the basis of data from  Murgia et al., 2017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</si>
  <si>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t>Column A:</t>
  </si>
  <si>
    <t>Column B:</t>
  </si>
  <si>
    <t>Column С:</t>
  </si>
  <si>
    <t>Column F:</t>
  </si>
  <si>
    <t>Columns H, I, J:</t>
  </si>
  <si>
    <t>Columns D and E:</t>
  </si>
  <si>
    <t>Columns K, L, M, N:</t>
  </si>
  <si>
    <t>Columns O and P:</t>
  </si>
  <si>
    <t>Columns Q and R:</t>
  </si>
  <si>
    <t>Columns S and T:</t>
  </si>
  <si>
    <t>Columns U and V:</t>
  </si>
  <si>
    <t>Note:</t>
  </si>
  <si>
    <t>Column D:</t>
  </si>
  <si>
    <t>Columns E and F:</t>
  </si>
  <si>
    <t>Column H:</t>
  </si>
  <si>
    <t>Columns I and J:</t>
  </si>
  <si>
    <t>Columns K and L:</t>
  </si>
  <si>
    <t>Column M:</t>
  </si>
  <si>
    <t>Column N:</t>
  </si>
  <si>
    <t>Column O:</t>
  </si>
  <si>
    <t>Column P:</t>
  </si>
  <si>
    <t>References:</t>
  </si>
  <si>
    <t>here</t>
  </si>
  <si>
    <t>Protein name.</t>
  </si>
  <si>
    <t>Gene name encoding this protein.</t>
  </si>
  <si>
    <t>Molecular weight of the protein in kDa.</t>
  </si>
  <si>
    <t>Original data normalized on ACTA1 protein content.</t>
  </si>
  <si>
    <t>Expression of the ACTA1 was considered as equal to 100 000.</t>
  </si>
  <si>
    <t>The average normalized data since the concentrations were calculated as 50/50% ratio of the slow and fast fibres in the current version of the model.</t>
  </si>
  <si>
    <t>Original data on diverse content of proteins in  slow and fast fibres were extracted from the Supplementary Material of the paper</t>
  </si>
  <si>
    <t>Weight concentration (mg/kg wet weight) of the protein calculated on the basis of molecular weight in kDa (column С) in slow, fast fibres and averaged values in mg/L and mg/kg wet weight, correspondingly.</t>
  </si>
  <si>
    <t>Molar concentration (nmol/L) of the protein calculated on the basis of the known average concentration of the actin in muscles (660 µmol/L) in slow, fast fibres and averaged value, correspondingly</t>
  </si>
  <si>
    <t>IBAQ value for a protein, unrepresented in the original data, in two samples, correspondingly. IBAQ values were taken from</t>
  </si>
  <si>
    <t>Ratio of IBAQ values for a protein, unrepresented in the original data, to the actin in two samples, correspondingly.</t>
  </si>
  <si>
    <t>Molar concentration (nmol/L) of a protein, unrepresented in the original data, in two samples, correspondingly.</t>
  </si>
  <si>
    <t>Weight concentration of a protein, unrepresented in the original data, in mg/L and в mg/kg wet weight, correspondingly.</t>
  </si>
  <si>
    <r>
      <t>average concentration 26432,06  mg/kg wet weight, which is consistent with known data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</si>
  <si>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on the actin's concenetration in the skeletal muscles, 25 mg per 1 g wet weight.</t>
  </si>
  <si>
    <r>
      <t>Protein conc estimate_RNAseq: Table of the calculated concentrations of the proteins unrepresented in the study by Murgia et al., 2017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</si>
  <si>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t>The averaged value of the RPKM from</t>
  </si>
  <si>
    <r>
      <t>The averaged value of the FPKM on the basis of the data analysis</t>
    </r>
    <r>
      <rPr>
        <vertAlign val="superscript"/>
        <sz val="11"/>
        <color theme="1"/>
        <rFont val="Calibri"/>
        <family val="2"/>
        <charset val="204"/>
        <scheme val="minor"/>
      </rPr>
      <t>3.</t>
    </r>
  </si>
  <si>
    <t>The standard deviation for obtained values of the RPKM as an absolute and percentage ratios, correspondingly.</t>
  </si>
  <si>
    <t>The standard deviation for obtained values of the FPKM as an absolute and percentage ratios, correspondingly.</t>
  </si>
  <si>
    <t>Molar (nmol/L) and weight (mg/kg wet weight) concentrations of a proteins, normalized on ACTA1 actin content.</t>
  </si>
  <si>
    <t>Total content of the protein complex encoded by a number of genes.</t>
  </si>
  <si>
    <t>Percentage of a protein to the total content of a protein complex subunit.</t>
  </si>
  <si>
    <t>Comments.</t>
  </si>
  <si>
    <r>
      <t>Molar concentration (nmol/L) of a protein on the basis of data from Murgia et al., 2017</t>
    </r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.</t>
    </r>
  </si>
  <si>
    <t xml:space="preserve">In this case concentrations of the low-presented proteins were calculated in the basis of RNAseq data, </t>
  </si>
  <si>
    <t xml:space="preserve">due to the fact that protein concentration correlates with RPKM and FPKM values. </t>
  </si>
  <si>
    <r>
      <t>FPKM values from the RNAseq data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3  </t>
    </r>
    <r>
      <rPr>
        <sz val="11"/>
        <color theme="1"/>
        <rFont val="Calibri"/>
        <family val="2"/>
        <charset val="204"/>
        <scheme val="minor"/>
      </rPr>
      <t xml:space="preserve">were used as a basis and compared to GTEx, Average RPKM values data </t>
    </r>
  </si>
  <si>
    <t xml:space="preserve">for corresponding proteins in the skeletal muscles extracted from </t>
  </si>
  <si>
    <t>As a control of the calculation's correctness, a protein content in the skeletal muscle cell estimated using RNAseq data</t>
  </si>
  <si>
    <t xml:space="preserve">As a control of the calculation's correctness, a measured concentration of the actin in skeletal muscles was used: </t>
  </si>
  <si>
    <r>
      <t>was compared to published proteomics data by Murgia et al., 2017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 xml:space="preserve">presented in Column O. </t>
    </r>
  </si>
  <si>
    <t xml:space="preserve">Results of calculations for such low-presented proteins as subunits of AMPK, Calmodulin, CaMKII </t>
  </si>
  <si>
    <t xml:space="preserve">have demonstrated similar values of the concentrations estimated by two approaches. </t>
  </si>
  <si>
    <t xml:space="preserve">According to this for other low-presented proteins (i.e. transcription factors) concentrations estimated on the basis of </t>
  </si>
  <si>
    <t>RNAseq data were used, if they were absent in proteomics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</si>
</sst>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0000000\ _₽_-;\-* #,##0.00000000\ _₽_-;_-* &quot;-&quot;??\ _₽_-;_-@_-"/>
    <numFmt numFmtId="167" formatCode="_-* #,##0.000000000\ _₽_-;\-* #,##0.000000000\ _₽_-;_-* &quot;-&quot;??\ _₽_-;_-@_-"/>
    <numFmt numFmtId="168" formatCode="0.0"/>
    <numFmt numFmtId="169" formatCode="0.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vertAlign val="superscript"/>
      <sz val="11"/>
      <color rgb="FFFF0000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19" fillId="0" borderId="0" xfId="0" applyFont="1" applyFill="1"/>
    <xf numFmtId="0" fontId="0" fillId="0" borderId="13" xfId="0" applyFill="1" applyBorder="1"/>
    <xf numFmtId="0" fontId="0" fillId="0" borderId="0" xfId="0" applyFill="1" applyBorder="1"/>
    <xf numFmtId="164" fontId="0" fillId="0" borderId="0" xfId="42" applyFont="1" applyFill="1" applyBorder="1"/>
    <xf numFmtId="0" fontId="0" fillId="0" borderId="14" xfId="0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6" fillId="0" borderId="0" xfId="0" applyFont="1" applyFill="1" applyBorder="1"/>
    <xf numFmtId="165" fontId="0" fillId="0" borderId="0" xfId="42" applyNumberFormat="1" applyFont="1" applyFill="1"/>
    <xf numFmtId="0" fontId="16" fillId="0" borderId="13" xfId="0" applyFont="1" applyFill="1" applyBorder="1"/>
    <xf numFmtId="0" fontId="0" fillId="0" borderId="13" xfId="0" applyBorder="1"/>
    <xf numFmtId="0" fontId="0" fillId="0" borderId="0" xfId="0" applyBorder="1"/>
    <xf numFmtId="0" fontId="20" fillId="0" borderId="13" xfId="0" applyFont="1" applyBorder="1"/>
    <xf numFmtId="0" fontId="20" fillId="0" borderId="0" xfId="0" applyFont="1" applyBorder="1"/>
    <xf numFmtId="0" fontId="16" fillId="0" borderId="13" xfId="0" applyFont="1" applyBorder="1"/>
    <xf numFmtId="0" fontId="20" fillId="0" borderId="15" xfId="0" applyFont="1" applyBorder="1"/>
    <xf numFmtId="0" fontId="20" fillId="0" borderId="16" xfId="0" applyFont="1" applyBorder="1"/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165" fontId="0" fillId="0" borderId="20" xfId="42" applyNumberFormat="1" applyFont="1" applyFill="1" applyBorder="1" applyAlignment="1">
      <alignment wrapText="1"/>
    </xf>
    <xf numFmtId="164" fontId="0" fillId="0" borderId="0" xfId="42" applyFont="1" applyFill="1"/>
    <xf numFmtId="164" fontId="0" fillId="0" borderId="0" xfId="42" applyFont="1" applyFill="1" applyAlignment="1">
      <alignment wrapText="1"/>
    </xf>
    <xf numFmtId="164" fontId="0" fillId="0" borderId="13" xfId="42" applyFont="1" applyFill="1" applyBorder="1"/>
    <xf numFmtId="164" fontId="0" fillId="0" borderId="19" xfId="42" applyFont="1" applyFill="1" applyBorder="1" applyAlignment="1">
      <alignment wrapText="1"/>
    </xf>
    <xf numFmtId="164" fontId="0" fillId="0" borderId="20" xfId="42" applyFont="1" applyFill="1" applyBorder="1" applyAlignment="1">
      <alignment wrapText="1"/>
    </xf>
    <xf numFmtId="164" fontId="0" fillId="0" borderId="14" xfId="42" applyFont="1" applyFill="1" applyBorder="1"/>
    <xf numFmtId="164" fontId="0" fillId="0" borderId="18" xfId="42" applyFont="1" applyFill="1" applyBorder="1" applyAlignment="1">
      <alignment wrapText="1"/>
    </xf>
    <xf numFmtId="0" fontId="0" fillId="0" borderId="14" xfId="0" applyBorder="1"/>
    <xf numFmtId="1" fontId="0" fillId="0" borderId="0" xfId="0" applyNumberFormat="1" applyFill="1"/>
    <xf numFmtId="1" fontId="0" fillId="34" borderId="0" xfId="0" applyNumberFormat="1" applyFill="1" applyBorder="1"/>
    <xf numFmtId="1" fontId="0" fillId="34" borderId="19" xfId="0" applyNumberFormat="1" applyFill="1" applyBorder="1" applyAlignment="1">
      <alignment wrapText="1"/>
    </xf>
    <xf numFmtId="1" fontId="16" fillId="34" borderId="0" xfId="42" applyNumberFormat="1" applyFont="1" applyFill="1" applyBorder="1"/>
    <xf numFmtId="1" fontId="20" fillId="34" borderId="0" xfId="0" applyNumberFormat="1" applyFont="1" applyFill="1" applyBorder="1" applyAlignment="1">
      <alignment horizontal="right"/>
    </xf>
    <xf numFmtId="1" fontId="20" fillId="34" borderId="16" xfId="0" applyNumberFormat="1" applyFont="1" applyFill="1" applyBorder="1" applyAlignment="1">
      <alignment horizontal="right"/>
    </xf>
    <xf numFmtId="0" fontId="0" fillId="34" borderId="0" xfId="0" applyFill="1" applyBorder="1"/>
    <xf numFmtId="1" fontId="22" fillId="36" borderId="19" xfId="0" applyNumberFormat="1" applyFont="1" applyFill="1" applyBorder="1" applyAlignment="1">
      <alignment wrapText="1"/>
    </xf>
    <xf numFmtId="1" fontId="23" fillId="36" borderId="0" xfId="0" applyNumberFormat="1" applyFont="1" applyFill="1" applyBorder="1"/>
    <xf numFmtId="1" fontId="22" fillId="36" borderId="0" xfId="0" applyNumberFormat="1" applyFont="1" applyFill="1" applyBorder="1"/>
    <xf numFmtId="1" fontId="22" fillId="36" borderId="0" xfId="0" applyNumberFormat="1" applyFont="1" applyFill="1" applyBorder="1" applyAlignment="1">
      <alignment horizontal="right"/>
    </xf>
    <xf numFmtId="1" fontId="22" fillId="36" borderId="16" xfId="0" applyNumberFormat="1" applyFont="1" applyFill="1" applyBorder="1" applyAlignment="1">
      <alignment horizontal="right"/>
    </xf>
    <xf numFmtId="166" fontId="0" fillId="0" borderId="0" xfId="42" applyNumberFormat="1" applyFont="1" applyFill="1"/>
    <xf numFmtId="166" fontId="0" fillId="34" borderId="19" xfId="42" applyNumberFormat="1" applyFont="1" applyFill="1" applyBorder="1" applyAlignment="1">
      <alignment wrapText="1"/>
    </xf>
    <xf numFmtId="166" fontId="0" fillId="34" borderId="0" xfId="42" applyNumberFormat="1" applyFont="1" applyFill="1" applyBorder="1"/>
    <xf numFmtId="167" fontId="0" fillId="0" borderId="0" xfId="42" applyNumberFormat="1" applyFont="1" applyFill="1"/>
    <xf numFmtId="167" fontId="0" fillId="0" borderId="0" xfId="42" applyNumberFormat="1" applyFont="1" applyFill="1" applyBorder="1"/>
    <xf numFmtId="166" fontId="0" fillId="36" borderId="19" xfId="42" applyNumberFormat="1" applyFont="1" applyFill="1" applyBorder="1" applyAlignment="1">
      <alignment wrapText="1"/>
    </xf>
    <xf numFmtId="166" fontId="0" fillId="36" borderId="0" xfId="42" applyNumberFormat="1" applyFont="1" applyFill="1" applyBorder="1"/>
    <xf numFmtId="166" fontId="0" fillId="36" borderId="16" xfId="42" applyNumberFormat="1" applyFont="1" applyFill="1" applyBorder="1"/>
    <xf numFmtId="164" fontId="0" fillId="36" borderId="18" xfId="42" applyFont="1" applyFill="1" applyBorder="1" applyAlignment="1">
      <alignment wrapText="1"/>
    </xf>
    <xf numFmtId="2" fontId="0" fillId="36" borderId="20" xfId="0" applyNumberFormat="1" applyFill="1" applyBorder="1" applyAlignment="1">
      <alignment wrapText="1"/>
    </xf>
    <xf numFmtId="164" fontId="0" fillId="36" borderId="13" xfId="42" applyFont="1" applyFill="1" applyBorder="1"/>
    <xf numFmtId="164" fontId="0" fillId="36" borderId="14" xfId="42" applyFont="1" applyFill="1" applyBorder="1"/>
    <xf numFmtId="164" fontId="0" fillId="36" borderId="15" xfId="42" applyFont="1" applyFill="1" applyBorder="1"/>
    <xf numFmtId="164" fontId="0" fillId="36" borderId="17" xfId="42" applyFont="1" applyFill="1" applyBorder="1"/>
    <xf numFmtId="166" fontId="0" fillId="34" borderId="16" xfId="42" applyNumberFormat="1" applyFont="1" applyFill="1" applyBorder="1"/>
    <xf numFmtId="165" fontId="0" fillId="34" borderId="19" xfId="42" applyNumberFormat="1" applyFont="1" applyFill="1" applyBorder="1" applyAlignment="1">
      <alignment wrapText="1"/>
    </xf>
    <xf numFmtId="165" fontId="0" fillId="34" borderId="0" xfId="42" applyNumberFormat="1" applyFont="1" applyFill="1" applyBorder="1"/>
    <xf numFmtId="165" fontId="0" fillId="34" borderId="16" xfId="42" applyNumberFormat="1" applyFont="1" applyFill="1" applyBorder="1"/>
    <xf numFmtId="165" fontId="0" fillId="36" borderId="21" xfId="42" applyNumberFormat="1" applyFont="1" applyFill="1" applyBorder="1" applyAlignment="1">
      <alignment wrapText="1"/>
    </xf>
    <xf numFmtId="165" fontId="0" fillId="36" borderId="22" xfId="42" applyNumberFormat="1" applyFont="1" applyFill="1" applyBorder="1"/>
    <xf numFmtId="165" fontId="0" fillId="36" borderId="23" xfId="42" applyNumberFormat="1" applyFont="1" applyFill="1" applyBorder="1"/>
    <xf numFmtId="164" fontId="19" fillId="0" borderId="0" xfId="42" applyFont="1" applyFill="1"/>
    <xf numFmtId="167" fontId="19" fillId="0" borderId="0" xfId="42" applyNumberFormat="1" applyFont="1" applyFill="1"/>
    <xf numFmtId="167" fontId="16" fillId="0" borderId="0" xfId="42" applyNumberFormat="1" applyFont="1" applyFill="1" applyBorder="1"/>
    <xf numFmtId="167" fontId="0" fillId="0" borderId="0" xfId="42" applyNumberFormat="1" applyFont="1" applyBorder="1"/>
    <xf numFmtId="164" fontId="19" fillId="0" borderId="10" xfId="42" applyFont="1" applyFill="1" applyBorder="1"/>
    <xf numFmtId="167" fontId="19" fillId="0" borderId="11" xfId="42" applyNumberFormat="1" applyFont="1" applyFill="1" applyBorder="1"/>
    <xf numFmtId="0" fontId="19" fillId="0" borderId="12" xfId="0" applyFont="1" applyFill="1" applyBorder="1"/>
    <xf numFmtId="165" fontId="16" fillId="0" borderId="13" xfId="42" applyNumberFormat="1" applyFont="1" applyFill="1" applyBorder="1"/>
    <xf numFmtId="0" fontId="16" fillId="0" borderId="14" xfId="0" applyFont="1" applyFill="1" applyBorder="1"/>
    <xf numFmtId="164" fontId="0" fillId="0" borderId="13" xfId="42" applyFont="1" applyBorder="1"/>
    <xf numFmtId="164" fontId="20" fillId="0" borderId="13" xfId="42" applyFont="1" applyBorder="1"/>
    <xf numFmtId="164" fontId="19" fillId="0" borderId="11" xfId="42" applyFont="1" applyFill="1" applyBorder="1"/>
    <xf numFmtId="165" fontId="16" fillId="0" borderId="0" xfId="42" applyNumberFormat="1" applyFont="1" applyFill="1" applyBorder="1"/>
    <xf numFmtId="164" fontId="0" fillId="0" borderId="0" xfId="42" applyFont="1" applyBorder="1"/>
    <xf numFmtId="164" fontId="20" fillId="0" borderId="0" xfId="42" applyFont="1" applyBorder="1"/>
    <xf numFmtId="168" fontId="0" fillId="0" borderId="19" xfId="0" applyNumberFormat="1" applyBorder="1" applyAlignment="1">
      <alignment wrapText="1"/>
    </xf>
    <xf numFmtId="165" fontId="0" fillId="0" borderId="21" xfId="42" applyNumberFormat="1" applyFont="1" applyFill="1" applyBorder="1" applyAlignment="1">
      <alignment wrapText="1"/>
    </xf>
    <xf numFmtId="164" fontId="16" fillId="0" borderId="0" xfId="42" applyFont="1" applyFill="1" applyBorder="1"/>
    <xf numFmtId="167" fontId="0" fillId="34" borderId="19" xfId="42" applyNumberFormat="1" applyFont="1" applyFill="1" applyBorder="1" applyAlignment="1">
      <alignment wrapText="1"/>
    </xf>
    <xf numFmtId="0" fontId="16" fillId="0" borderId="22" xfId="0" applyFont="1" applyFill="1" applyBorder="1"/>
    <xf numFmtId="164" fontId="0" fillId="0" borderId="22" xfId="42" applyFont="1" applyFill="1" applyBorder="1"/>
    <xf numFmtId="0" fontId="0" fillId="0" borderId="22" xfId="0" applyBorder="1"/>
    <xf numFmtId="0" fontId="0" fillId="0" borderId="22" xfId="0" applyFill="1" applyBorder="1"/>
    <xf numFmtId="164" fontId="0" fillId="34" borderId="13" xfId="42" applyFont="1" applyFill="1" applyBorder="1"/>
    <xf numFmtId="164" fontId="0" fillId="34" borderId="0" xfId="42" applyFont="1" applyFill="1" applyBorder="1"/>
    <xf numFmtId="167" fontId="0" fillId="34" borderId="0" xfId="42" applyNumberFormat="1" applyFont="1" applyFill="1" applyBorder="1"/>
    <xf numFmtId="164" fontId="0" fillId="34" borderId="14" xfId="42" applyFont="1" applyFill="1" applyBorder="1"/>
    <xf numFmtId="164" fontId="0" fillId="34" borderId="22" xfId="42" applyFont="1" applyFill="1" applyBorder="1"/>
    <xf numFmtId="164" fontId="20" fillId="34" borderId="13" xfId="42" applyFont="1" applyFill="1" applyBorder="1"/>
    <xf numFmtId="164" fontId="20" fillId="34" borderId="0" xfId="42" applyFont="1" applyFill="1" applyBorder="1"/>
    <xf numFmtId="164" fontId="20" fillId="34" borderId="15" xfId="42" applyFont="1" applyFill="1" applyBorder="1"/>
    <xf numFmtId="164" fontId="20" fillId="34" borderId="16" xfId="42" applyFont="1" applyFill="1" applyBorder="1"/>
    <xf numFmtId="167" fontId="0" fillId="34" borderId="16" xfId="42" applyNumberFormat="1" applyFont="1" applyFill="1" applyBorder="1"/>
    <xf numFmtId="164" fontId="0" fillId="34" borderId="16" xfId="42" applyFont="1" applyFill="1" applyBorder="1"/>
    <xf numFmtId="164" fontId="0" fillId="34" borderId="17" xfId="42" applyFont="1" applyFill="1" applyBorder="1"/>
    <xf numFmtId="164" fontId="0" fillId="34" borderId="23" xfId="42" applyFont="1" applyFill="1" applyBorder="1"/>
    <xf numFmtId="164" fontId="0" fillId="34" borderId="15" xfId="42" applyFont="1" applyFill="1" applyBorder="1"/>
    <xf numFmtId="169" fontId="0" fillId="0" borderId="0" xfId="0" applyNumberFormat="1" applyBorder="1"/>
    <xf numFmtId="169" fontId="20" fillId="0" borderId="0" xfId="0" applyNumberFormat="1" applyFont="1" applyBorder="1"/>
    <xf numFmtId="2" fontId="0" fillId="0" borderId="13" xfId="42" applyNumberFormat="1" applyFont="1" applyFill="1" applyBorder="1"/>
    <xf numFmtId="2" fontId="0" fillId="0" borderId="0" xfId="42" applyNumberFormat="1" applyFont="1" applyFill="1" applyBorder="1"/>
    <xf numFmtId="2" fontId="0" fillId="34" borderId="13" xfId="42" applyNumberFormat="1" applyFont="1" applyFill="1" applyBorder="1"/>
    <xf numFmtId="2" fontId="0" fillId="34" borderId="0" xfId="42" applyNumberFormat="1" applyFont="1" applyFill="1" applyBorder="1"/>
    <xf numFmtId="2" fontId="0" fillId="0" borderId="13" xfId="42" applyNumberFormat="1" applyFont="1" applyBorder="1"/>
    <xf numFmtId="2" fontId="0" fillId="0" borderId="0" xfId="42" applyNumberFormat="1" applyFont="1" applyBorder="1"/>
    <xf numFmtId="2" fontId="20" fillId="0" borderId="13" xfId="42" applyNumberFormat="1" applyFont="1" applyBorder="1"/>
    <xf numFmtId="2" fontId="20" fillId="0" borderId="0" xfId="42" applyNumberFormat="1" applyFont="1" applyBorder="1"/>
    <xf numFmtId="2" fontId="20" fillId="34" borderId="13" xfId="42" applyNumberFormat="1" applyFont="1" applyFill="1" applyBorder="1"/>
    <xf numFmtId="2" fontId="20" fillId="34" borderId="0" xfId="42" applyNumberFormat="1" applyFont="1" applyFill="1" applyBorder="1"/>
    <xf numFmtId="2" fontId="0" fillId="0" borderId="0" xfId="0" applyNumberFormat="1"/>
    <xf numFmtId="49" fontId="0" fillId="0" borderId="0" xfId="0" applyNumberFormat="1"/>
    <xf numFmtId="0" fontId="19" fillId="0" borderId="0" xfId="0" applyFont="1" applyFill="1" applyBorder="1"/>
    <xf numFmtId="164" fontId="0" fillId="37" borderId="20" xfId="42" applyFont="1" applyFill="1" applyBorder="1" applyAlignment="1">
      <alignment wrapText="1"/>
    </xf>
    <xf numFmtId="0" fontId="16" fillId="37" borderId="13" xfId="0" applyFont="1" applyFill="1" applyBorder="1"/>
    <xf numFmtId="164" fontId="0" fillId="37" borderId="13" xfId="42" applyFont="1" applyFill="1" applyBorder="1"/>
    <xf numFmtId="0" fontId="0" fillId="37" borderId="13" xfId="0" applyFill="1" applyBorder="1"/>
    <xf numFmtId="164" fontId="0" fillId="37" borderId="15" xfId="42" applyFont="1" applyFill="1" applyBorder="1"/>
    <xf numFmtId="0" fontId="19" fillId="0" borderId="0" xfId="0" applyFont="1" applyFill="1" applyAlignment="1">
      <alignment horizontal="left"/>
    </xf>
    <xf numFmtId="0" fontId="0" fillId="0" borderId="0" xfId="0" applyAlignment="1">
      <alignment wrapText="1"/>
    </xf>
    <xf numFmtId="169" fontId="0" fillId="0" borderId="0" xfId="42" applyNumberFormat="1" applyFont="1" applyAlignment="1">
      <alignment wrapText="1"/>
    </xf>
    <xf numFmtId="2" fontId="0" fillId="36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35" borderId="0" xfId="0" applyNumberFormat="1" applyFill="1" applyAlignment="1">
      <alignment wrapText="1"/>
    </xf>
    <xf numFmtId="2" fontId="0" fillId="34" borderId="0" xfId="0" applyNumberFormat="1" applyFill="1" applyAlignment="1">
      <alignment wrapText="1"/>
    </xf>
    <xf numFmtId="0" fontId="0" fillId="33" borderId="0" xfId="0" applyFill="1"/>
    <xf numFmtId="169" fontId="0" fillId="33" borderId="0" xfId="42" applyNumberFormat="1" applyFont="1" applyFill="1"/>
    <xf numFmtId="2" fontId="0" fillId="36" borderId="0" xfId="0" applyNumberFormat="1" applyFill="1"/>
    <xf numFmtId="2" fontId="0" fillId="33" borderId="0" xfId="0" applyNumberFormat="1" applyFill="1"/>
    <xf numFmtId="169" fontId="0" fillId="0" borderId="0" xfId="42" applyNumberFormat="1" applyFont="1"/>
    <xf numFmtId="2" fontId="0" fillId="35" borderId="0" xfId="0" applyNumberFormat="1" applyFill="1"/>
    <xf numFmtId="2" fontId="0" fillId="0" borderId="0" xfId="0" applyNumberFormat="1" applyFill="1"/>
    <xf numFmtId="2" fontId="0" fillId="34" borderId="0" xfId="0" applyNumberFormat="1" applyFill="1"/>
    <xf numFmtId="9" fontId="0" fillId="0" borderId="0" xfId="43" applyFont="1"/>
    <xf numFmtId="9" fontId="0" fillId="0" borderId="0" xfId="43" applyFont="1" applyFill="1" applyAlignment="1">
      <alignment horizontal="center" vertical="center"/>
    </xf>
    <xf numFmtId="0" fontId="0" fillId="0" borderId="26" xfId="0" applyBorder="1"/>
    <xf numFmtId="0" fontId="0" fillId="0" borderId="25" xfId="0" applyBorder="1"/>
    <xf numFmtId="169" fontId="0" fillId="0" borderId="25" xfId="42" applyNumberFormat="1" applyFont="1" applyBorder="1"/>
    <xf numFmtId="2" fontId="0" fillId="36" borderId="25" xfId="0" applyNumberFormat="1" applyFill="1" applyBorder="1"/>
    <xf numFmtId="2" fontId="0" fillId="0" borderId="25" xfId="0" applyNumberFormat="1" applyBorder="1"/>
    <xf numFmtId="9" fontId="0" fillId="0" borderId="25" xfId="43" applyFont="1" applyBorder="1"/>
    <xf numFmtId="9" fontId="14" fillId="0" borderId="25" xfId="43" applyFont="1" applyBorder="1"/>
    <xf numFmtId="2" fontId="0" fillId="35" borderId="25" xfId="0" applyNumberFormat="1" applyFill="1" applyBorder="1"/>
    <xf numFmtId="9" fontId="14" fillId="0" borderId="25" xfId="43" applyFont="1" applyFill="1" applyBorder="1" applyAlignment="1">
      <alignment horizontal="center" vertical="center"/>
    </xf>
    <xf numFmtId="2" fontId="0" fillId="34" borderId="25" xfId="0" applyNumberFormat="1" applyFill="1" applyBorder="1"/>
    <xf numFmtId="9" fontId="14" fillId="0" borderId="27" xfId="43" applyFont="1" applyBorder="1"/>
    <xf numFmtId="0" fontId="0" fillId="0" borderId="28" xfId="0" applyBorder="1"/>
    <xf numFmtId="169" fontId="0" fillId="0" borderId="0" xfId="42" applyNumberFormat="1" applyFont="1" applyBorder="1"/>
    <xf numFmtId="2" fontId="0" fillId="36" borderId="0" xfId="0" applyNumberFormat="1" applyFill="1" applyBorder="1"/>
    <xf numFmtId="2" fontId="0" fillId="0" borderId="0" xfId="0" applyNumberFormat="1" applyBorder="1"/>
    <xf numFmtId="9" fontId="0" fillId="0" borderId="0" xfId="43" applyFont="1" applyBorder="1"/>
    <xf numFmtId="9" fontId="14" fillId="0" borderId="0" xfId="43" applyFont="1" applyBorder="1"/>
    <xf numFmtId="2" fontId="0" fillId="35" borderId="0" xfId="0" applyNumberFormat="1" applyFill="1" applyBorder="1"/>
    <xf numFmtId="9" fontId="14" fillId="0" borderId="0" xfId="43" applyFont="1" applyFill="1" applyBorder="1" applyAlignment="1">
      <alignment horizontal="center" vertical="center"/>
    </xf>
    <xf numFmtId="2" fontId="0" fillId="34" borderId="0" xfId="0" applyNumberFormat="1" applyFill="1" applyBorder="1"/>
    <xf numFmtId="9" fontId="14" fillId="0" borderId="29" xfId="43" applyFont="1" applyBorder="1"/>
    <xf numFmtId="0" fontId="0" fillId="0" borderId="30" xfId="0" applyBorder="1"/>
    <xf numFmtId="0" fontId="0" fillId="0" borderId="24" xfId="0" applyBorder="1"/>
    <xf numFmtId="169" fontId="0" fillId="0" borderId="24" xfId="42" applyNumberFormat="1" applyFont="1" applyBorder="1"/>
    <xf numFmtId="2" fontId="0" fillId="36" borderId="24" xfId="0" applyNumberFormat="1" applyFill="1" applyBorder="1"/>
    <xf numFmtId="2" fontId="0" fillId="0" borderId="24" xfId="0" applyNumberFormat="1" applyBorder="1"/>
    <xf numFmtId="9" fontId="0" fillId="0" borderId="24" xfId="43" applyFont="1" applyBorder="1"/>
    <xf numFmtId="9" fontId="14" fillId="0" borderId="24" xfId="43" applyFont="1" applyBorder="1"/>
    <xf numFmtId="2" fontId="0" fillId="35" borderId="24" xfId="0" applyNumberFormat="1" applyFill="1" applyBorder="1"/>
    <xf numFmtId="9" fontId="14" fillId="0" borderId="24" xfId="43" applyFont="1" applyFill="1" applyBorder="1" applyAlignment="1">
      <alignment horizontal="center" vertical="center"/>
    </xf>
    <xf numFmtId="2" fontId="0" fillId="34" borderId="24" xfId="0" applyNumberFormat="1" applyFill="1" applyBorder="1"/>
    <xf numFmtId="9" fontId="14" fillId="0" borderId="31" xfId="43" applyFont="1" applyBorder="1"/>
    <xf numFmtId="2" fontId="0" fillId="35" borderId="26" xfId="0" applyNumberFormat="1" applyFill="1" applyBorder="1"/>
    <xf numFmtId="2" fontId="0" fillId="35" borderId="28" xfId="0" applyNumberFormat="1" applyFill="1" applyBorder="1"/>
    <xf numFmtId="2" fontId="0" fillId="35" borderId="30" xfId="0" applyNumberFormat="1" applyFill="1" applyBorder="1"/>
    <xf numFmtId="16" fontId="0" fillId="0" borderId="0" xfId="0" applyNumberFormat="1"/>
    <xf numFmtId="0" fontId="16" fillId="33" borderId="0" xfId="0" applyFont="1" applyFill="1"/>
    <xf numFmtId="168" fontId="0" fillId="33" borderId="0" xfId="42" applyNumberFormat="1" applyFont="1" applyFill="1" applyAlignment="1">
      <alignment horizontal="left"/>
    </xf>
    <xf numFmtId="0" fontId="27" fillId="0" borderId="0" xfId="44"/>
    <xf numFmtId="0" fontId="16" fillId="0" borderId="0" xfId="0" applyFont="1"/>
    <xf numFmtId="0" fontId="28" fillId="0" borderId="0" xfId="0" applyFont="1"/>
    <xf numFmtId="2" fontId="0" fillId="0" borderId="0" xfId="0" applyNumberFormat="1" applyFill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24" xfId="0" applyNumberFormat="1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4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3" builtinId="5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609600</xdr:colOff>
      <xdr:row>12</xdr:row>
      <xdr:rowOff>114300</xdr:rowOff>
    </xdr:from>
    <xdr:to>
      <xdr:col>14</xdr:col>
      <xdr:colOff>847725</xdr:colOff>
      <xdr:row>13</xdr:row>
      <xdr:rowOff>104775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12544425" y="2971800"/>
          <a:ext cx="1552575" cy="1809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teinatlas.org./" TargetMode="External"/><Relationship Id="rId2" Type="http://schemas.openxmlformats.org/officeDocument/2006/relationships/hyperlink" Target="http://proteomecentral.proteomexchange.org/cgi/GetDataset?ID=PXD006182" TargetMode="External"/><Relationship Id="rId1" Type="http://schemas.openxmlformats.org/officeDocument/2006/relationships/hyperlink" Target="https://www.cell.com/cms/10.1016/j.celrep.2017.05.054/attachment/10ef560a-3e60-4f40-b572-fb3d4d9a13bc/mmc6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roteinatlas.org.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workbookViewId="0">
      <selection activeCell="E34" sqref="E34"/>
    </sheetView>
  </sheetViews>
  <sheetFormatPr defaultRowHeight="15" x14ac:dyDescent="0.25"/>
  <cols>
    <col min="1" max="1" width="18.140625" customWidth="1"/>
    <col min="9" max="9" width="10" customWidth="1"/>
    <col min="15" max="15" width="8" customWidth="1"/>
  </cols>
  <sheetData>
    <row r="1" spans="1:13" ht="17.25" x14ac:dyDescent="0.25">
      <c r="A1" s="177" t="s">
        <v>405</v>
      </c>
    </row>
    <row r="3" spans="1:13" ht="21" x14ac:dyDescent="0.3">
      <c r="A3" s="178" t="s">
        <v>406</v>
      </c>
    </row>
    <row r="5" spans="1:13" x14ac:dyDescent="0.25">
      <c r="A5" t="s">
        <v>436</v>
      </c>
      <c r="M5" s="176" t="s">
        <v>429</v>
      </c>
    </row>
    <row r="7" spans="1:13" x14ac:dyDescent="0.25">
      <c r="A7" s="177" t="s">
        <v>407</v>
      </c>
      <c r="B7" t="s">
        <v>430</v>
      </c>
    </row>
    <row r="9" spans="1:13" x14ac:dyDescent="0.25">
      <c r="A9" s="177" t="s">
        <v>408</v>
      </c>
      <c r="B9" t="s">
        <v>431</v>
      </c>
    </row>
    <row r="11" spans="1:13" x14ac:dyDescent="0.25">
      <c r="A11" s="177" t="s">
        <v>409</v>
      </c>
      <c r="B11" t="s">
        <v>432</v>
      </c>
    </row>
    <row r="13" spans="1:13" x14ac:dyDescent="0.25">
      <c r="A13" s="177" t="s">
        <v>412</v>
      </c>
      <c r="B13" t="s">
        <v>433</v>
      </c>
    </row>
    <row r="14" spans="1:13" x14ac:dyDescent="0.25">
      <c r="B14" s="177" t="s">
        <v>418</v>
      </c>
      <c r="D14" t="s">
        <v>434</v>
      </c>
    </row>
    <row r="16" spans="1:13" x14ac:dyDescent="0.25">
      <c r="A16" s="177" t="s">
        <v>410</v>
      </c>
      <c r="B16" t="s">
        <v>435</v>
      </c>
    </row>
    <row r="18" spans="1:14" x14ac:dyDescent="0.25">
      <c r="A18" s="177" t="s">
        <v>411</v>
      </c>
      <c r="B18" t="s">
        <v>438</v>
      </c>
    </row>
    <row r="20" spans="1:14" x14ac:dyDescent="0.25">
      <c r="A20" s="177" t="s">
        <v>413</v>
      </c>
      <c r="B20" t="s">
        <v>437</v>
      </c>
    </row>
    <row r="22" spans="1:14" x14ac:dyDescent="0.25">
      <c r="A22" s="177" t="s">
        <v>414</v>
      </c>
      <c r="B22" t="s">
        <v>439</v>
      </c>
      <c r="N22" s="176" t="s">
        <v>429</v>
      </c>
    </row>
    <row r="24" spans="1:14" x14ac:dyDescent="0.25">
      <c r="A24" s="177" t="s">
        <v>415</v>
      </c>
      <c r="B24" t="s">
        <v>440</v>
      </c>
    </row>
    <row r="26" spans="1:14" x14ac:dyDescent="0.25">
      <c r="A26" s="177" t="s">
        <v>416</v>
      </c>
      <c r="B26" t="s">
        <v>441</v>
      </c>
    </row>
    <row r="28" spans="1:14" x14ac:dyDescent="0.25">
      <c r="A28" s="177" t="s">
        <v>417</v>
      </c>
      <c r="B28" t="s">
        <v>442</v>
      </c>
    </row>
    <row r="30" spans="1:14" x14ac:dyDescent="0.25">
      <c r="B30" s="177" t="s">
        <v>418</v>
      </c>
      <c r="D30" t="s">
        <v>460</v>
      </c>
    </row>
    <row r="31" spans="1:14" ht="17.25" x14ac:dyDescent="0.25">
      <c r="D31" t="s">
        <v>443</v>
      </c>
    </row>
    <row r="32" spans="1:14" x14ac:dyDescent="0.25">
      <c r="D32" t="s">
        <v>444</v>
      </c>
    </row>
    <row r="35" spans="1:11" ht="21" x14ac:dyDescent="0.3">
      <c r="A35" s="178" t="s">
        <v>445</v>
      </c>
    </row>
    <row r="37" spans="1:11" x14ac:dyDescent="0.25">
      <c r="B37" s="177" t="s">
        <v>418</v>
      </c>
      <c r="D37" t="s">
        <v>455</v>
      </c>
    </row>
    <row r="38" spans="1:11" x14ac:dyDescent="0.25">
      <c r="D38" t="s">
        <v>456</v>
      </c>
    </row>
    <row r="39" spans="1:11" ht="17.25" x14ac:dyDescent="0.25">
      <c r="D39" t="s">
        <v>457</v>
      </c>
    </row>
    <row r="40" spans="1:11" x14ac:dyDescent="0.25">
      <c r="D40" t="s">
        <v>458</v>
      </c>
      <c r="K40" s="176" t="s">
        <v>394</v>
      </c>
    </row>
    <row r="42" spans="1:11" x14ac:dyDescent="0.25">
      <c r="A42" s="177" t="s">
        <v>407</v>
      </c>
      <c r="B42" t="s">
        <v>430</v>
      </c>
    </row>
    <row r="44" spans="1:11" x14ac:dyDescent="0.25">
      <c r="A44" s="177" t="s">
        <v>408</v>
      </c>
      <c r="B44" t="s">
        <v>431</v>
      </c>
    </row>
    <row r="46" spans="1:11" x14ac:dyDescent="0.25">
      <c r="A46" s="177" t="s">
        <v>409</v>
      </c>
      <c r="B46" t="s">
        <v>432</v>
      </c>
    </row>
    <row r="48" spans="1:11" x14ac:dyDescent="0.25">
      <c r="A48" s="177" t="s">
        <v>419</v>
      </c>
      <c r="B48" t="s">
        <v>446</v>
      </c>
      <c r="F48" s="176" t="s">
        <v>394</v>
      </c>
    </row>
    <row r="50" spans="1:2" x14ac:dyDescent="0.25">
      <c r="A50" s="177" t="s">
        <v>420</v>
      </c>
      <c r="B50" t="s">
        <v>448</v>
      </c>
    </row>
    <row r="52" spans="1:2" ht="17.25" x14ac:dyDescent="0.25">
      <c r="A52" s="177" t="s">
        <v>421</v>
      </c>
      <c r="B52" t="s">
        <v>447</v>
      </c>
    </row>
    <row r="53" spans="1:2" x14ac:dyDescent="0.25">
      <c r="A53" s="177"/>
    </row>
    <row r="54" spans="1:2" x14ac:dyDescent="0.25">
      <c r="A54" s="177" t="s">
        <v>422</v>
      </c>
      <c r="B54" t="s">
        <v>449</v>
      </c>
    </row>
    <row r="56" spans="1:2" x14ac:dyDescent="0.25">
      <c r="A56" s="177" t="s">
        <v>423</v>
      </c>
      <c r="B56" t="s">
        <v>450</v>
      </c>
    </row>
    <row r="58" spans="1:2" x14ac:dyDescent="0.25">
      <c r="A58" s="177" t="s">
        <v>424</v>
      </c>
      <c r="B58" t="s">
        <v>451</v>
      </c>
    </row>
    <row r="60" spans="1:2" x14ac:dyDescent="0.25">
      <c r="A60" s="177" t="s">
        <v>425</v>
      </c>
      <c r="B60" t="s">
        <v>452</v>
      </c>
    </row>
    <row r="62" spans="1:2" ht="17.25" x14ac:dyDescent="0.25">
      <c r="A62" s="177" t="s">
        <v>426</v>
      </c>
      <c r="B62" t="s">
        <v>454</v>
      </c>
    </row>
    <row r="64" spans="1:2" x14ac:dyDescent="0.25">
      <c r="A64" s="177" t="s">
        <v>427</v>
      </c>
      <c r="B64" t="s">
        <v>453</v>
      </c>
    </row>
    <row r="66" spans="1:4" x14ac:dyDescent="0.25">
      <c r="B66" s="177" t="s">
        <v>418</v>
      </c>
      <c r="D66" t="s">
        <v>459</v>
      </c>
    </row>
    <row r="67" spans="1:4" ht="17.25" x14ac:dyDescent="0.25">
      <c r="D67" t="s">
        <v>461</v>
      </c>
    </row>
    <row r="68" spans="1:4" x14ac:dyDescent="0.25">
      <c r="D68" t="s">
        <v>462</v>
      </c>
    </row>
    <row r="69" spans="1:4" x14ac:dyDescent="0.25">
      <c r="D69" t="s">
        <v>463</v>
      </c>
    </row>
    <row r="70" spans="1:4" x14ac:dyDescent="0.25">
      <c r="D70" t="s">
        <v>464</v>
      </c>
    </row>
    <row r="71" spans="1:4" x14ac:dyDescent="0.25">
      <c r="D71" t="s">
        <v>465</v>
      </c>
    </row>
    <row r="74" spans="1:4" x14ac:dyDescent="0.25">
      <c r="A74" s="177" t="s">
        <v>428</v>
      </c>
    </row>
    <row r="75" spans="1:4" x14ac:dyDescent="0.25">
      <c r="A75">
        <v>1</v>
      </c>
      <c r="B75" t="s">
        <v>399</v>
      </c>
    </row>
    <row r="76" spans="1:4" x14ac:dyDescent="0.25">
      <c r="A76">
        <v>2</v>
      </c>
      <c r="B76" t="s">
        <v>400</v>
      </c>
    </row>
    <row r="77" spans="1:4" x14ac:dyDescent="0.25">
      <c r="A77">
        <v>3</v>
      </c>
      <c r="B77" t="s">
        <v>401</v>
      </c>
    </row>
    <row r="78" spans="1:4" x14ac:dyDescent="0.25">
      <c r="A78">
        <v>4</v>
      </c>
      <c r="B78" t="s">
        <v>402</v>
      </c>
    </row>
  </sheetData>
  <hyperlinks>
    <hyperlink ref="M5" r:id="rId1" xr:uid="{00000000-0004-0000-0000-000000000000}"/>
    <hyperlink ref="N22" r:id="rId2" xr:uid="{00000000-0004-0000-0000-000001000000}"/>
    <hyperlink ref="K40" r:id="rId3" xr:uid="{00000000-0004-0000-0000-000002000000}"/>
    <hyperlink ref="F48" r:id="rId4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89"/>
  <sheetViews>
    <sheetView tabSelected="1" topLeftCell="B1" zoomScale="60" zoomScaleNormal="60" workbookViewId="0">
      <selection activeCell="Q33" sqref="Q33"/>
    </sheetView>
  </sheetViews>
  <sheetFormatPr defaultColWidth="9.140625" defaultRowHeight="15" x14ac:dyDescent="0.25"/>
  <cols>
    <col min="1" max="1" width="76.5703125" style="2" customWidth="1"/>
    <col min="2" max="2" width="14.42578125" style="2" customWidth="1"/>
    <col min="3" max="3" width="10.5703125" style="2" customWidth="1"/>
    <col min="4" max="5" width="12.7109375" style="23" customWidth="1"/>
    <col min="6" max="6" width="13.42578125" style="23" customWidth="1"/>
    <col min="7" max="7" width="19.28515625" style="46" customWidth="1"/>
    <col min="8" max="8" width="15.140625" style="23" customWidth="1"/>
    <col min="9" max="9" width="17" style="2" customWidth="1"/>
    <col min="10" max="12" width="15.140625" style="2" customWidth="1"/>
    <col min="13" max="13" width="14.42578125" style="23" customWidth="1"/>
    <col min="14" max="14" width="15.28515625" style="23" customWidth="1"/>
    <col min="15" max="15" width="17.85546875" style="31" customWidth="1"/>
    <col min="16" max="16" width="17.7109375" style="31" customWidth="1"/>
    <col min="17" max="17" width="16.28515625" style="43" customWidth="1"/>
    <col min="18" max="18" width="17.28515625" style="43" customWidth="1"/>
    <col min="19" max="19" width="15.5703125" style="2" customWidth="1"/>
    <col min="20" max="20" width="14.7109375" style="11" customWidth="1"/>
    <col min="21" max="21" width="13.85546875" style="2" customWidth="1"/>
    <col min="22" max="22" width="14.5703125" style="2" customWidth="1"/>
    <col min="23" max="23" width="17.5703125" style="23" customWidth="1"/>
    <col min="24" max="24" width="14.140625" style="23" customWidth="1"/>
    <col min="25" max="25" width="14.7109375" style="23" customWidth="1"/>
    <col min="26" max="16384" width="9.140625" style="2"/>
  </cols>
  <sheetData>
    <row r="1" spans="1:25" ht="17.25" x14ac:dyDescent="0.25">
      <c r="A1" s="2" t="s">
        <v>398</v>
      </c>
      <c r="B1" s="9"/>
      <c r="C1" s="3"/>
      <c r="D1" s="64"/>
      <c r="E1" s="64"/>
      <c r="F1" s="64"/>
      <c r="G1" s="65"/>
      <c r="H1" s="64"/>
      <c r="I1" s="3"/>
      <c r="J1" s="3"/>
      <c r="K1" s="3"/>
      <c r="L1" s="3"/>
    </row>
    <row r="2" spans="1:25" ht="15.75" thickBot="1" x14ac:dyDescent="0.3">
      <c r="A2" s="8"/>
      <c r="B2" s="9"/>
      <c r="C2" s="3"/>
      <c r="G2" s="65"/>
      <c r="H2" s="64"/>
      <c r="I2" s="3"/>
      <c r="J2" s="3"/>
      <c r="K2" s="3"/>
      <c r="L2" s="3"/>
    </row>
    <row r="3" spans="1:25" ht="15.75" thickBot="1" x14ac:dyDescent="0.3">
      <c r="A3" s="121" t="s">
        <v>397</v>
      </c>
      <c r="B3" s="9">
        <v>660</v>
      </c>
      <c r="C3" s="3" t="s">
        <v>75</v>
      </c>
      <c r="D3" s="68" t="s">
        <v>79</v>
      </c>
      <c r="E3" s="75"/>
      <c r="F3" s="75"/>
      <c r="G3" s="69"/>
      <c r="H3" s="75"/>
      <c r="I3" s="70"/>
      <c r="J3" s="70"/>
      <c r="K3" s="115"/>
      <c r="L3" s="115"/>
    </row>
    <row r="4" spans="1:25" s="1" customFormat="1" ht="60.75" thickBot="1" x14ac:dyDescent="0.3">
      <c r="A4" s="20" t="s">
        <v>0</v>
      </c>
      <c r="B4" s="21" t="s">
        <v>1</v>
      </c>
      <c r="C4" s="21" t="s">
        <v>2</v>
      </c>
      <c r="D4" s="29" t="s">
        <v>80</v>
      </c>
      <c r="E4" s="79" t="s">
        <v>81</v>
      </c>
      <c r="F4" s="79" t="s">
        <v>82</v>
      </c>
      <c r="G4" s="82" t="s">
        <v>86</v>
      </c>
      <c r="H4" s="26" t="s">
        <v>84</v>
      </c>
      <c r="I4" s="22" t="s">
        <v>85</v>
      </c>
      <c r="J4" s="80" t="s">
        <v>83</v>
      </c>
      <c r="K4" s="116" t="s">
        <v>105</v>
      </c>
      <c r="L4" s="116" t="s">
        <v>106</v>
      </c>
      <c r="M4" s="29" t="s">
        <v>347</v>
      </c>
      <c r="N4" s="27" t="s">
        <v>348</v>
      </c>
      <c r="O4" s="33" t="s">
        <v>78</v>
      </c>
      <c r="P4" s="38" t="s">
        <v>78</v>
      </c>
      <c r="Q4" s="44" t="s">
        <v>73</v>
      </c>
      <c r="R4" s="48" t="s">
        <v>73</v>
      </c>
      <c r="S4" s="58" t="s">
        <v>74</v>
      </c>
      <c r="T4" s="61" t="s">
        <v>74</v>
      </c>
      <c r="U4" s="51" t="s">
        <v>77</v>
      </c>
      <c r="V4" s="52" t="s">
        <v>76</v>
      </c>
      <c r="X4" s="24"/>
      <c r="Y4" s="24"/>
    </row>
    <row r="5" spans="1:25" x14ac:dyDescent="0.25">
      <c r="A5" s="12" t="s">
        <v>9</v>
      </c>
      <c r="B5" s="10" t="s">
        <v>10</v>
      </c>
      <c r="C5" s="10">
        <v>42.051000000000002</v>
      </c>
      <c r="D5" s="71">
        <v>99999.9765625</v>
      </c>
      <c r="E5" s="76">
        <v>99999.9765625</v>
      </c>
      <c r="F5" s="76">
        <v>99999.9765625</v>
      </c>
      <c r="G5" s="66"/>
      <c r="H5" s="81"/>
      <c r="I5" s="72"/>
      <c r="J5" s="83">
        <f>B3*1000</f>
        <v>660000</v>
      </c>
      <c r="K5" s="117"/>
      <c r="L5" s="117"/>
      <c r="M5" s="25">
        <f>B3*C5</f>
        <v>27753.66</v>
      </c>
      <c r="N5" s="28">
        <f>M5/1.05</f>
        <v>26432.057142857142</v>
      </c>
      <c r="O5" s="34">
        <v>1326300000000</v>
      </c>
      <c r="P5" s="39">
        <v>124550000000</v>
      </c>
      <c r="Q5" s="45"/>
      <c r="R5" s="49"/>
      <c r="S5" s="37"/>
      <c r="T5" s="62"/>
      <c r="U5" s="53">
        <f>B3*C5</f>
        <v>27753.66</v>
      </c>
      <c r="V5" s="54">
        <f>U5/1.05</f>
        <v>26432.057142857142</v>
      </c>
    </row>
    <row r="6" spans="1:25" x14ac:dyDescent="0.25">
      <c r="A6" s="4" t="s">
        <v>11</v>
      </c>
      <c r="B6" s="5" t="s">
        <v>12</v>
      </c>
      <c r="C6" s="5">
        <v>64.009</v>
      </c>
      <c r="D6" s="25">
        <v>22.3736124038696</v>
      </c>
      <c r="E6" s="6">
        <v>6.3020586967468297</v>
      </c>
      <c r="F6" s="6">
        <f>(D6+E6)/2</f>
        <v>14.337835550308215</v>
      </c>
      <c r="G6" s="47"/>
      <c r="H6" s="6">
        <f t="shared" ref="H6:J7" si="0">$B$3*1000*D6/D$5</f>
        <v>147.66587647472917</v>
      </c>
      <c r="I6" s="28">
        <f t="shared" si="0"/>
        <v>41.593597147028404</v>
      </c>
      <c r="J6" s="84">
        <f t="shared" si="0"/>
        <v>94.629736810878796</v>
      </c>
      <c r="K6" s="118"/>
      <c r="L6" s="118"/>
      <c r="M6" s="25">
        <f>J6*C6/1000</f>
        <v>6.057154823527541</v>
      </c>
      <c r="N6" s="28">
        <f t="shared" ref="N6" si="1">M6/1.05</f>
        <v>5.7687188795500388</v>
      </c>
      <c r="O6" s="32">
        <v>94651000</v>
      </c>
      <c r="P6" s="40">
        <v>76803000</v>
      </c>
      <c r="Q6" s="45">
        <f t="shared" ref="Q6:Q26" si="2">O6/O$5</f>
        <v>7.1364698786096658E-5</v>
      </c>
      <c r="R6" s="49">
        <f t="shared" ref="R6:R26" si="3">P6/P$5</f>
        <v>6.1664391810517863E-4</v>
      </c>
      <c r="S6" s="59">
        <f>$B$3*1000*Q6</f>
        <v>47.100701198823792</v>
      </c>
      <c r="T6" s="62">
        <f>$B$3*1000*R6</f>
        <v>406.98498594941788</v>
      </c>
      <c r="U6" s="53">
        <f t="shared" ref="U6:U26" si="4">C6*T6/1000</f>
        <v>26.050701965636289</v>
      </c>
      <c r="V6" s="54">
        <f t="shared" ref="V6:V26" si="5">U6/1.05</f>
        <v>24.810192348225037</v>
      </c>
    </row>
    <row r="7" spans="1:25" x14ac:dyDescent="0.25">
      <c r="A7" s="4" t="s">
        <v>7</v>
      </c>
      <c r="B7" s="5" t="s">
        <v>8</v>
      </c>
      <c r="C7" s="5">
        <v>62.319000000000003</v>
      </c>
      <c r="D7" s="103">
        <v>65.535339355468807</v>
      </c>
      <c r="E7" s="104">
        <v>74.874458312988295</v>
      </c>
      <c r="F7" s="104">
        <f>(D7+E7)/2</f>
        <v>70.204898834228544</v>
      </c>
      <c r="G7" s="47"/>
      <c r="H7" s="6">
        <f t="shared" si="0"/>
        <v>432.53334112109593</v>
      </c>
      <c r="I7" s="28">
        <f t="shared" si="0"/>
        <v>494.17154068717758</v>
      </c>
      <c r="J7" s="84">
        <f t="shared" si="0"/>
        <v>463.35244090413676</v>
      </c>
      <c r="K7" s="118"/>
      <c r="L7" s="118"/>
      <c r="M7" s="25">
        <f t="shared" ref="M7:M26" si="6">J7*C7/1000</f>
        <v>28.8756607647049</v>
      </c>
      <c r="N7" s="28">
        <f t="shared" ref="N7:N26" si="7">M7/1.05</f>
        <v>27.500629299718952</v>
      </c>
      <c r="O7" s="32">
        <v>1007600000</v>
      </c>
      <c r="P7" s="40">
        <v>692950000</v>
      </c>
      <c r="Q7" s="45">
        <f t="shared" si="2"/>
        <v>7.5970745683480358E-4</v>
      </c>
      <c r="R7" s="49">
        <f t="shared" si="3"/>
        <v>5.5636290646326773E-3</v>
      </c>
      <c r="S7" s="59">
        <f>$B$3*1000*Q7</f>
        <v>501.40692151097039</v>
      </c>
      <c r="T7" s="62">
        <f t="shared" ref="S7:T26" si="8">$B$3*1000*R7</f>
        <v>3671.9951826575671</v>
      </c>
      <c r="U7" s="53">
        <f t="shared" si="4"/>
        <v>228.83506778803692</v>
      </c>
      <c r="V7" s="54">
        <f t="shared" si="5"/>
        <v>217.93815979813039</v>
      </c>
    </row>
    <row r="8" spans="1:25" x14ac:dyDescent="0.25">
      <c r="A8" s="4" t="s">
        <v>17</v>
      </c>
      <c r="B8" s="5" t="s">
        <v>18</v>
      </c>
      <c r="C8" s="5">
        <v>30.382000000000001</v>
      </c>
      <c r="D8" s="105"/>
      <c r="E8" s="106"/>
      <c r="F8" s="106"/>
      <c r="G8" s="89">
        <f>O8/O$5</f>
        <v>1.5560582070421474E-5</v>
      </c>
      <c r="H8" s="88"/>
      <c r="I8" s="90"/>
      <c r="J8" s="91">
        <f t="shared" ref="J8" si="9">$B$3*1000*G8</f>
        <v>10.269984166478173</v>
      </c>
      <c r="K8" s="118"/>
      <c r="L8" s="118"/>
      <c r="M8" s="87">
        <f t="shared" si="6"/>
        <v>0.31202265894593983</v>
      </c>
      <c r="N8" s="90">
        <f t="shared" si="7"/>
        <v>0.29716443709137125</v>
      </c>
      <c r="O8" s="32">
        <v>20638000</v>
      </c>
      <c r="P8" s="40">
        <v>20437000</v>
      </c>
      <c r="Q8" s="45">
        <f t="shared" si="2"/>
        <v>1.5560582070421474E-5</v>
      </c>
      <c r="R8" s="49">
        <f t="shared" si="3"/>
        <v>1.6408671216378964E-4</v>
      </c>
      <c r="S8" s="59">
        <f t="shared" si="8"/>
        <v>10.269984166478173</v>
      </c>
      <c r="T8" s="62">
        <f t="shared" si="8"/>
        <v>108.29723002810115</v>
      </c>
      <c r="U8" s="53">
        <f t="shared" si="4"/>
        <v>3.2902864427137692</v>
      </c>
      <c r="V8" s="54">
        <f t="shared" si="5"/>
        <v>3.1336061359178755</v>
      </c>
    </row>
    <row r="9" spans="1:25" x14ac:dyDescent="0.25">
      <c r="A9" s="4" t="s">
        <v>3</v>
      </c>
      <c r="B9" s="5" t="s">
        <v>4</v>
      </c>
      <c r="C9" s="5">
        <v>30.302</v>
      </c>
      <c r="D9" s="103">
        <v>21.857212066650401</v>
      </c>
      <c r="E9" s="104">
        <v>34.719158172607401</v>
      </c>
      <c r="F9" s="104">
        <f>(D9+E9)/2</f>
        <v>28.288185119628899</v>
      </c>
      <c r="G9" s="47"/>
      <c r="H9" s="6">
        <f>$B$3*1000*D9/D$5</f>
        <v>144.25763345027551</v>
      </c>
      <c r="I9" s="28">
        <f>$B$3*1000*E9/E$5</f>
        <v>229.14649764541923</v>
      </c>
      <c r="J9" s="84">
        <f>$B$3*1000*F9/F$5</f>
        <v>186.70206554784735</v>
      </c>
      <c r="K9" s="118"/>
      <c r="L9" s="118"/>
      <c r="M9" s="25">
        <f t="shared" si="6"/>
        <v>5.6574459902308707</v>
      </c>
      <c r="N9" s="28">
        <f t="shared" si="7"/>
        <v>5.3880438002198767</v>
      </c>
      <c r="O9" s="32">
        <v>661900000</v>
      </c>
      <c r="P9" s="40">
        <v>339630000</v>
      </c>
      <c r="Q9" s="45">
        <f t="shared" si="2"/>
        <v>4.9905752846264042E-4</v>
      </c>
      <c r="R9" s="49">
        <f t="shared" si="3"/>
        <v>2.7268566840626253E-3</v>
      </c>
      <c r="S9" s="59">
        <f t="shared" si="8"/>
        <v>329.37796878534266</v>
      </c>
      <c r="T9" s="62">
        <f t="shared" si="8"/>
        <v>1799.7254114813327</v>
      </c>
      <c r="U9" s="53">
        <f t="shared" si="4"/>
        <v>54.535279418707347</v>
      </c>
      <c r="V9" s="54">
        <f t="shared" si="5"/>
        <v>51.938361351149851</v>
      </c>
    </row>
    <row r="10" spans="1:25" x14ac:dyDescent="0.25">
      <c r="A10" s="4" t="s">
        <v>5</v>
      </c>
      <c r="B10" s="5" t="s">
        <v>6</v>
      </c>
      <c r="C10" s="5">
        <v>37.579000000000001</v>
      </c>
      <c r="D10" s="103">
        <v>12.5772972106934</v>
      </c>
      <c r="E10" s="104">
        <v>24.367855072021499</v>
      </c>
      <c r="F10" s="104">
        <f t="shared" ref="F10:F11" si="10">(D10+E10)/2</f>
        <v>18.47257614135745</v>
      </c>
      <c r="G10" s="47"/>
      <c r="H10" s="6">
        <f t="shared" ref="H10:H11" si="11">$B$3*1000*D10/D$5</f>
        <v>83.010181046087624</v>
      </c>
      <c r="I10" s="28">
        <f t="shared" ref="I10:I11" si="12">$B$3*1000*E10/E$5</f>
        <v>160.82788116937652</v>
      </c>
      <c r="J10" s="84">
        <f t="shared" ref="J10:J11" si="13">$B$3*1000*F10/F$5</f>
        <v>121.91903110773208</v>
      </c>
      <c r="K10" s="118"/>
      <c r="L10" s="118"/>
      <c r="M10" s="25">
        <f t="shared" si="6"/>
        <v>4.5815952699974645</v>
      </c>
      <c r="N10" s="28">
        <f t="shared" si="7"/>
        <v>4.3634240666642521</v>
      </c>
      <c r="O10" s="32">
        <v>1014800000</v>
      </c>
      <c r="P10" s="40">
        <v>732900000</v>
      </c>
      <c r="Q10" s="45">
        <f t="shared" si="2"/>
        <v>7.6513609288999477E-4</v>
      </c>
      <c r="R10" s="49">
        <f t="shared" si="3"/>
        <v>5.8843837816138101E-3</v>
      </c>
      <c r="S10" s="59">
        <f t="shared" si="8"/>
        <v>504.98982130739654</v>
      </c>
      <c r="T10" s="62">
        <f t="shared" si="8"/>
        <v>3883.6932958651146</v>
      </c>
      <c r="U10" s="53">
        <f t="shared" si="4"/>
        <v>145.94531036531515</v>
      </c>
      <c r="V10" s="54">
        <f t="shared" si="5"/>
        <v>138.99553368125251</v>
      </c>
    </row>
    <row r="11" spans="1:25" x14ac:dyDescent="0.25">
      <c r="A11" s="4" t="s">
        <v>15</v>
      </c>
      <c r="B11" s="5" t="s">
        <v>16</v>
      </c>
      <c r="C11" s="5">
        <v>58.438000000000002</v>
      </c>
      <c r="D11" s="103">
        <v>2.6003783941268899</v>
      </c>
      <c r="E11" s="104">
        <v>4.1977361440658596</v>
      </c>
      <c r="F11" s="104">
        <f t="shared" si="10"/>
        <v>3.3990572690963745</v>
      </c>
      <c r="G11" s="47"/>
      <c r="H11" s="6">
        <f t="shared" si="11"/>
        <v>17.162501423698746</v>
      </c>
      <c r="I11" s="28">
        <f t="shared" si="12"/>
        <v>27.705065044209295</v>
      </c>
      <c r="J11" s="84">
        <f t="shared" si="13"/>
        <v>22.433783233954017</v>
      </c>
      <c r="K11" s="118"/>
      <c r="L11" s="118"/>
      <c r="M11" s="25">
        <f t="shared" si="6"/>
        <v>1.3109854246258048</v>
      </c>
      <c r="N11" s="28">
        <f t="shared" si="7"/>
        <v>1.2485575472626711</v>
      </c>
      <c r="O11" s="32">
        <v>36390000</v>
      </c>
      <c r="P11" s="40">
        <v>25672000</v>
      </c>
      <c r="Q11" s="45">
        <f t="shared" si="2"/>
        <v>2.7437231395611851E-5</v>
      </c>
      <c r="R11" s="49">
        <f t="shared" si="3"/>
        <v>2.0611802488960257E-4</v>
      </c>
      <c r="S11" s="59">
        <f t="shared" si="8"/>
        <v>18.108572721103823</v>
      </c>
      <c r="T11" s="62">
        <f t="shared" si="8"/>
        <v>136.0378964271377</v>
      </c>
      <c r="U11" s="53">
        <f t="shared" si="4"/>
        <v>7.9497825914090727</v>
      </c>
      <c r="V11" s="54">
        <f t="shared" si="5"/>
        <v>7.5712215156276876</v>
      </c>
    </row>
    <row r="12" spans="1:25" x14ac:dyDescent="0.25">
      <c r="A12" s="4" t="s">
        <v>13</v>
      </c>
      <c r="B12" s="5" t="s">
        <v>14</v>
      </c>
      <c r="C12" s="5">
        <v>54.256999999999998</v>
      </c>
      <c r="D12" s="105"/>
      <c r="E12" s="106"/>
      <c r="F12" s="106"/>
      <c r="G12" s="89">
        <f>O12/O$5</f>
        <v>1.9797934102390107E-5</v>
      </c>
      <c r="H12" s="88"/>
      <c r="I12" s="90"/>
      <c r="J12" s="91">
        <f t="shared" ref="J12" si="14">$B$3*1000*G12</f>
        <v>13.066636507577471</v>
      </c>
      <c r="K12" s="118"/>
      <c r="L12" s="118"/>
      <c r="M12" s="87">
        <f t="shared" si="6"/>
        <v>0.70895649699163088</v>
      </c>
      <c r="N12" s="90">
        <f t="shared" si="7"/>
        <v>0.67519666380155319</v>
      </c>
      <c r="O12" s="32">
        <v>26258000</v>
      </c>
      <c r="P12" s="40">
        <v>18940000</v>
      </c>
      <c r="Q12" s="45">
        <f t="shared" si="2"/>
        <v>1.9797934102390107E-5</v>
      </c>
      <c r="R12" s="49">
        <f t="shared" si="3"/>
        <v>1.5206744279405861E-4</v>
      </c>
      <c r="S12" s="59">
        <f t="shared" si="8"/>
        <v>13.066636507577471</v>
      </c>
      <c r="T12" s="62">
        <f t="shared" si="8"/>
        <v>100.36451224407868</v>
      </c>
      <c r="U12" s="53">
        <f t="shared" si="4"/>
        <v>5.4454773408269768</v>
      </c>
      <c r="V12" s="54">
        <f t="shared" si="5"/>
        <v>5.1861688960256922</v>
      </c>
    </row>
    <row r="13" spans="1:25" x14ac:dyDescent="0.25">
      <c r="A13" s="13" t="s">
        <v>48</v>
      </c>
      <c r="B13" s="14" t="s">
        <v>49</v>
      </c>
      <c r="C13" s="14">
        <v>16.837</v>
      </c>
      <c r="D13" s="107">
        <v>236.44615173339801</v>
      </c>
      <c r="E13" s="108">
        <v>515.26184082031295</v>
      </c>
      <c r="F13" s="104">
        <f t="shared" ref="F13" si="15">(D13+E13)/2</f>
        <v>375.85399627685547</v>
      </c>
      <c r="G13" s="47"/>
      <c r="H13" s="6">
        <f t="shared" ref="H13" si="16">$B$3*1000*D13/D$5</f>
        <v>1560.5449671931538</v>
      </c>
      <c r="I13" s="28">
        <f t="shared" ref="I13" si="17">$B$3*1000*E13/E$5</f>
        <v>3400.7289464599121</v>
      </c>
      <c r="J13" s="84">
        <f t="shared" ref="J13" si="18">$B$3*1000*F13/F$5</f>
        <v>2480.6369568265327</v>
      </c>
      <c r="K13" s="118"/>
      <c r="L13" s="118"/>
      <c r="M13" s="25">
        <f t="shared" si="6"/>
        <v>41.766484442088334</v>
      </c>
      <c r="N13" s="28">
        <f t="shared" si="7"/>
        <v>39.777604230560314</v>
      </c>
      <c r="O13" s="32">
        <v>15033000000</v>
      </c>
      <c r="P13" s="40">
        <v>8048300000</v>
      </c>
      <c r="Q13" s="45">
        <f t="shared" si="2"/>
        <v>1.1334539696901154E-2</v>
      </c>
      <c r="R13" s="49">
        <f t="shared" si="3"/>
        <v>6.4619028502609394E-2</v>
      </c>
      <c r="S13" s="59">
        <f t="shared" si="8"/>
        <v>7480.7961999547615</v>
      </c>
      <c r="T13" s="62">
        <f t="shared" si="8"/>
        <v>42648.5588117222</v>
      </c>
      <c r="U13" s="53">
        <f t="shared" si="4"/>
        <v>718.0737847129667</v>
      </c>
      <c r="V13" s="54">
        <f t="shared" si="5"/>
        <v>683.87979496473019</v>
      </c>
    </row>
    <row r="14" spans="1:25" x14ac:dyDescent="0.25">
      <c r="A14" s="4" t="s">
        <v>42</v>
      </c>
      <c r="B14" s="5" t="s">
        <v>43</v>
      </c>
      <c r="C14" s="14">
        <v>54.087000000000003</v>
      </c>
      <c r="D14" s="107">
        <v>53.717193603515597</v>
      </c>
      <c r="E14" s="108">
        <v>51.601173400878899</v>
      </c>
      <c r="F14" s="104">
        <f t="shared" ref="F14:F17" si="19">(D14+E14)/2</f>
        <v>52.659183502197251</v>
      </c>
      <c r="G14" s="47"/>
      <c r="H14" s="6">
        <f t="shared" ref="H14:H17" si="20">$B$3*1000*D14/D$5</f>
        <v>354.53356087700621</v>
      </c>
      <c r="I14" s="28">
        <f t="shared" ref="I14:I17" si="21">$B$3*1000*E14/E$5</f>
        <v>340.56782426638449</v>
      </c>
      <c r="J14" s="84">
        <f t="shared" ref="J14:J17" si="22">$B$3*1000*F14/F$5</f>
        <v>347.55069257169544</v>
      </c>
      <c r="K14" s="118"/>
      <c r="L14" s="118"/>
      <c r="M14" s="25">
        <f t="shared" si="6"/>
        <v>18.797974309125294</v>
      </c>
      <c r="N14" s="28">
        <f t="shared" si="7"/>
        <v>17.902832675357423</v>
      </c>
      <c r="O14" s="32">
        <v>1909600000</v>
      </c>
      <c r="P14" s="40">
        <v>397320000</v>
      </c>
      <c r="Q14" s="45">
        <f t="shared" si="2"/>
        <v>1.4397949181934706E-3</v>
      </c>
      <c r="R14" s="49">
        <f t="shared" si="3"/>
        <v>3.1900441589723001E-3</v>
      </c>
      <c r="S14" s="59">
        <f t="shared" si="8"/>
        <v>950.26464600769054</v>
      </c>
      <c r="T14" s="62">
        <f t="shared" si="8"/>
        <v>2105.429144921718</v>
      </c>
      <c r="U14" s="53">
        <f t="shared" si="4"/>
        <v>113.87634616138097</v>
      </c>
      <c r="V14" s="54">
        <f t="shared" si="5"/>
        <v>108.45366301083901</v>
      </c>
    </row>
    <row r="15" spans="1:25" x14ac:dyDescent="0.25">
      <c r="A15" s="13" t="s">
        <v>44</v>
      </c>
      <c r="B15" s="14" t="s">
        <v>45</v>
      </c>
      <c r="C15" s="14">
        <v>72.677000000000007</v>
      </c>
      <c r="D15" s="107">
        <v>60.119075775146499</v>
      </c>
      <c r="E15" s="108">
        <v>85.920417785644503</v>
      </c>
      <c r="F15" s="104">
        <f t="shared" si="19"/>
        <v>73.019746780395508</v>
      </c>
      <c r="G15" s="47"/>
      <c r="H15" s="6">
        <f t="shared" si="20"/>
        <v>396.78599311268403</v>
      </c>
      <c r="I15" s="28">
        <f t="shared" si="21"/>
        <v>567.07489029343105</v>
      </c>
      <c r="J15" s="84">
        <f t="shared" si="22"/>
        <v>481.93044170305762</v>
      </c>
      <c r="K15" s="118"/>
      <c r="L15" s="118"/>
      <c r="M15" s="25">
        <f t="shared" si="6"/>
        <v>35.025258711653123</v>
      </c>
      <c r="N15" s="28">
        <f t="shared" si="7"/>
        <v>33.357389249193446</v>
      </c>
      <c r="O15" s="32">
        <v>1169900000</v>
      </c>
      <c r="P15" s="40">
        <v>616920000</v>
      </c>
      <c r="Q15" s="45">
        <f t="shared" si="2"/>
        <v>8.8207796124557044E-4</v>
      </c>
      <c r="R15" s="49">
        <f t="shared" si="3"/>
        <v>4.9531914893617022E-3</v>
      </c>
      <c r="S15" s="59">
        <f t="shared" si="8"/>
        <v>582.17145442207652</v>
      </c>
      <c r="T15" s="62">
        <f t="shared" si="8"/>
        <v>3269.1063829787236</v>
      </c>
      <c r="U15" s="53">
        <f t="shared" si="4"/>
        <v>237.58884459574472</v>
      </c>
      <c r="V15" s="54">
        <f t="shared" si="5"/>
        <v>226.27509009118543</v>
      </c>
    </row>
    <row r="16" spans="1:25" x14ac:dyDescent="0.25">
      <c r="A16" t="s">
        <v>87</v>
      </c>
      <c r="B16" s="114" t="s">
        <v>88</v>
      </c>
      <c r="C16" s="101">
        <v>57.9</v>
      </c>
      <c r="D16" s="107">
        <v>53.506011962890597</v>
      </c>
      <c r="E16" s="108">
        <v>84.984115600585895</v>
      </c>
      <c r="F16" s="104">
        <f t="shared" si="19"/>
        <v>69.245063781738253</v>
      </c>
      <c r="G16" s="47"/>
      <c r="H16" s="6">
        <f t="shared" si="20"/>
        <v>353.13976172220953</v>
      </c>
      <c r="I16" s="28">
        <f t="shared" si="21"/>
        <v>560.89529442370156</v>
      </c>
      <c r="J16" s="84">
        <f t="shared" si="22"/>
        <v>457.0175280729556</v>
      </c>
      <c r="K16" s="118"/>
      <c r="L16" s="118"/>
      <c r="M16" s="25">
        <f t="shared" ref="M16:M17" si="23">J16*C16/1000</f>
        <v>26.461314875424129</v>
      </c>
      <c r="N16" s="28">
        <f t="shared" ref="N16:N17" si="24">M16/1.05</f>
        <v>25.201252262308692</v>
      </c>
      <c r="O16" s="32">
        <v>2479300000</v>
      </c>
      <c r="P16" s="40">
        <v>1373400000</v>
      </c>
      <c r="Q16" s="45">
        <f t="shared" si="2"/>
        <v>1.869335746060469E-3</v>
      </c>
      <c r="R16" s="49">
        <f t="shared" si="3"/>
        <v>1.1026896828582898E-2</v>
      </c>
      <c r="S16" s="59">
        <f t="shared" ref="S16:S17" si="25">$B$3*1000*Q16</f>
        <v>1233.7615923999097</v>
      </c>
      <c r="T16" s="62">
        <f t="shared" ref="T16:T17" si="26">$B$3*1000*R16</f>
        <v>7277.7519068647125</v>
      </c>
      <c r="U16" s="53">
        <f t="shared" si="4"/>
        <v>421.38183540746684</v>
      </c>
      <c r="V16" s="54">
        <f t="shared" ref="V16:V17" si="27">U16/1.05</f>
        <v>401.31603372139699</v>
      </c>
    </row>
    <row r="17" spans="1:22" x14ac:dyDescent="0.25">
      <c r="A17" t="s">
        <v>89</v>
      </c>
      <c r="B17" s="114" t="s">
        <v>90</v>
      </c>
      <c r="C17" s="14">
        <v>57.795999999999999</v>
      </c>
      <c r="D17" s="107">
        <v>42.514202117919901</v>
      </c>
      <c r="E17" s="108">
        <v>18.885973930358901</v>
      </c>
      <c r="F17" s="104">
        <f t="shared" si="19"/>
        <v>30.700088024139401</v>
      </c>
      <c r="G17" s="47"/>
      <c r="H17" s="6">
        <f t="shared" si="20"/>
        <v>280.59379974244314</v>
      </c>
      <c r="I17" s="28">
        <f t="shared" si="21"/>
        <v>124.64745715461652</v>
      </c>
      <c r="J17" s="84">
        <f t="shared" si="22"/>
        <v>202.62062844852983</v>
      </c>
      <c r="K17" s="118"/>
      <c r="L17" s="118"/>
      <c r="M17" s="25">
        <f t="shared" si="23"/>
        <v>11.71066184181123</v>
      </c>
      <c r="N17" s="28">
        <f t="shared" si="24"/>
        <v>11.153011277915457</v>
      </c>
      <c r="O17" s="32">
        <v>1543000000</v>
      </c>
      <c r="P17" s="40">
        <v>425480000</v>
      </c>
      <c r="Q17" s="45">
        <f t="shared" si="2"/>
        <v>1.1633868657166555E-3</v>
      </c>
      <c r="R17" s="49">
        <f t="shared" si="3"/>
        <v>3.4161380971497392E-3</v>
      </c>
      <c r="S17" s="59">
        <f t="shared" si="25"/>
        <v>767.83533137299264</v>
      </c>
      <c r="T17" s="62">
        <f t="shared" si="26"/>
        <v>2254.6511441188277</v>
      </c>
      <c r="U17" s="53">
        <f t="shared" si="4"/>
        <v>130.30981752549175</v>
      </c>
      <c r="V17" s="54">
        <f t="shared" si="27"/>
        <v>124.10458811951595</v>
      </c>
    </row>
    <row r="18" spans="1:22" x14ac:dyDescent="0.25">
      <c r="A18" s="15" t="s">
        <v>50</v>
      </c>
      <c r="B18" s="16" t="s">
        <v>51</v>
      </c>
      <c r="C18" s="16">
        <v>35.594000000000001</v>
      </c>
      <c r="D18" s="109">
        <v>7.8821141719818097</v>
      </c>
      <c r="E18" s="110">
        <v>18.119245529174801</v>
      </c>
      <c r="F18" s="104">
        <f t="shared" ref="F18:F19" si="28">(D18+E18)/2</f>
        <v>13.000679850578305</v>
      </c>
      <c r="G18" s="47"/>
      <c r="H18" s="6">
        <f t="shared" ref="H18:H19" si="29">$B$3*1000*D18/D$5</f>
        <v>52.021965727728166</v>
      </c>
      <c r="I18" s="28">
        <f t="shared" ref="I18:I19" si="30">$B$3*1000*E18/E$5</f>
        <v>119.58704852076819</v>
      </c>
      <c r="J18" s="84">
        <f t="shared" ref="J18:J19" si="31">$B$3*1000*F18/F$5</f>
        <v>85.804507124248175</v>
      </c>
      <c r="K18" s="118"/>
      <c r="L18" s="118"/>
      <c r="M18" s="25">
        <f t="shared" si="6"/>
        <v>3.0541256265804897</v>
      </c>
      <c r="N18" s="28">
        <f t="shared" si="7"/>
        <v>2.9086910729337996</v>
      </c>
      <c r="O18" s="35">
        <v>124250000</v>
      </c>
      <c r="P18" s="41">
        <v>88857000</v>
      </c>
      <c r="Q18" s="45">
        <f t="shared" si="2"/>
        <v>9.3681670813541433E-5</v>
      </c>
      <c r="R18" s="49">
        <f t="shared" si="3"/>
        <v>7.1342432757928547E-4</v>
      </c>
      <c r="S18" s="59">
        <f t="shared" si="8"/>
        <v>61.829902736937349</v>
      </c>
      <c r="T18" s="62">
        <f t="shared" si="8"/>
        <v>470.86005620232839</v>
      </c>
      <c r="U18" s="53">
        <f t="shared" si="4"/>
        <v>16.759792840465678</v>
      </c>
      <c r="V18" s="54">
        <f t="shared" si="5"/>
        <v>15.96170746711017</v>
      </c>
    </row>
    <row r="19" spans="1:22" x14ac:dyDescent="0.25">
      <c r="A19" s="15" t="s">
        <v>52</v>
      </c>
      <c r="B19" s="16" t="s">
        <v>53</v>
      </c>
      <c r="C19" s="16">
        <v>35.575000000000003</v>
      </c>
      <c r="D19" s="109">
        <v>22.277879714965799</v>
      </c>
      <c r="E19" s="110">
        <v>30.6979656219482</v>
      </c>
      <c r="F19" s="104">
        <f t="shared" si="28"/>
        <v>26.487922668456999</v>
      </c>
      <c r="G19" s="47"/>
      <c r="H19" s="6">
        <f t="shared" si="29"/>
        <v>147.03404057987751</v>
      </c>
      <c r="I19" s="28">
        <f t="shared" si="30"/>
        <v>202.60662059078481</v>
      </c>
      <c r="J19" s="84">
        <f t="shared" si="31"/>
        <v>174.82033058533116</v>
      </c>
      <c r="K19" s="118"/>
      <c r="L19" s="118"/>
      <c r="M19" s="25">
        <f t="shared" si="6"/>
        <v>6.219233260573156</v>
      </c>
      <c r="N19" s="28">
        <f t="shared" si="7"/>
        <v>5.9230792957839578</v>
      </c>
      <c r="O19" s="35">
        <v>1297400000</v>
      </c>
      <c r="P19" s="41">
        <v>927890000</v>
      </c>
      <c r="Q19" s="45">
        <f t="shared" si="2"/>
        <v>9.7821005805624663E-4</v>
      </c>
      <c r="R19" s="49">
        <f t="shared" si="3"/>
        <v>7.4499397832195908E-3</v>
      </c>
      <c r="S19" s="59">
        <f t="shared" si="8"/>
        <v>645.61863831712276</v>
      </c>
      <c r="T19" s="62">
        <f t="shared" si="8"/>
        <v>4916.96025692493</v>
      </c>
      <c r="U19" s="53">
        <f t="shared" si="4"/>
        <v>174.92086114010439</v>
      </c>
      <c r="V19" s="54">
        <f t="shared" si="5"/>
        <v>166.59129632390895</v>
      </c>
    </row>
    <row r="20" spans="1:22" x14ac:dyDescent="0.25">
      <c r="A20" s="15" t="s">
        <v>54</v>
      </c>
      <c r="B20" s="16" t="s">
        <v>55</v>
      </c>
      <c r="C20" s="16">
        <v>65.308000000000007</v>
      </c>
      <c r="D20" s="109">
        <v>54.201469421386697</v>
      </c>
      <c r="E20" s="110">
        <v>100.077095031738</v>
      </c>
      <c r="F20" s="104">
        <f t="shared" ref="F20:F21" si="32">(D20+E20)/2</f>
        <v>77.139282226562344</v>
      </c>
      <c r="G20" s="47"/>
      <c r="H20" s="6">
        <f t="shared" ref="H20:H21" si="33">$B$3*1000*D20/D$5</f>
        <v>357.72978202406983</v>
      </c>
      <c r="I20" s="28">
        <f t="shared" ref="I20:I21" si="34">$B$3*1000*E20/E$5</f>
        <v>660.50898201626342</v>
      </c>
      <c r="J20" s="84">
        <f t="shared" ref="J20:J21" si="35">$B$3*1000*F20/F$5</f>
        <v>509.1193820201666</v>
      </c>
      <c r="K20" s="118"/>
      <c r="L20" s="118"/>
      <c r="M20" s="25">
        <f t="shared" si="6"/>
        <v>33.249568600973042</v>
      </c>
      <c r="N20" s="28">
        <f t="shared" si="7"/>
        <v>31.666255810450515</v>
      </c>
      <c r="O20" s="35">
        <v>3321400000</v>
      </c>
      <c r="P20" s="41">
        <v>2315200000</v>
      </c>
      <c r="Q20" s="45">
        <f t="shared" si="2"/>
        <v>2.5042599713488651E-3</v>
      </c>
      <c r="R20" s="49">
        <f t="shared" si="3"/>
        <v>1.8588518667201927E-2</v>
      </c>
      <c r="S20" s="59">
        <f t="shared" si="8"/>
        <v>1652.8115810902509</v>
      </c>
      <c r="T20" s="62">
        <f t="shared" si="8"/>
        <v>12268.422320353273</v>
      </c>
      <c r="U20" s="53">
        <f t="shared" si="4"/>
        <v>801.22612489763162</v>
      </c>
      <c r="V20" s="54">
        <f t="shared" si="5"/>
        <v>763.07249990250625</v>
      </c>
    </row>
    <row r="21" spans="1:22" x14ac:dyDescent="0.25">
      <c r="A21" s="15" t="s">
        <v>56</v>
      </c>
      <c r="B21" s="16" t="s">
        <v>57</v>
      </c>
      <c r="C21" s="16">
        <v>51.691000000000003</v>
      </c>
      <c r="D21" s="109">
        <v>6.1455211639404297</v>
      </c>
      <c r="E21" s="110">
        <v>8.7444381713867205</v>
      </c>
      <c r="F21" s="104">
        <f t="shared" si="32"/>
        <v>7.4449796676635751</v>
      </c>
      <c r="G21" s="47"/>
      <c r="H21" s="6">
        <f t="shared" si="33"/>
        <v>40.560449188362114</v>
      </c>
      <c r="I21" s="28">
        <f t="shared" si="34"/>
        <v>57.713305457708323</v>
      </c>
      <c r="J21" s="84">
        <f t="shared" si="35"/>
        <v>49.136877323035222</v>
      </c>
      <c r="K21" s="118"/>
      <c r="L21" s="118"/>
      <c r="M21" s="25">
        <f t="shared" si="6"/>
        <v>2.5399343257050138</v>
      </c>
      <c r="N21" s="28">
        <f t="shared" si="7"/>
        <v>2.4189850721000128</v>
      </c>
      <c r="O21" s="35">
        <v>556890000</v>
      </c>
      <c r="P21" s="41">
        <v>459730000</v>
      </c>
      <c r="Q21" s="45">
        <f t="shared" si="2"/>
        <v>4.1988237955213755E-4</v>
      </c>
      <c r="R21" s="49">
        <f t="shared" si="3"/>
        <v>3.6911280610196708E-3</v>
      </c>
      <c r="S21" s="59">
        <f t="shared" si="8"/>
        <v>277.12237050441081</v>
      </c>
      <c r="T21" s="62">
        <f t="shared" si="8"/>
        <v>2436.1445202729828</v>
      </c>
      <c r="U21" s="53">
        <f t="shared" si="4"/>
        <v>125.92674639743076</v>
      </c>
      <c r="V21" s="54">
        <f t="shared" si="5"/>
        <v>119.93023466421977</v>
      </c>
    </row>
    <row r="22" spans="1:22" x14ac:dyDescent="0.25">
      <c r="A22" s="15" t="s">
        <v>58</v>
      </c>
      <c r="B22" s="16" t="s">
        <v>59</v>
      </c>
      <c r="C22" s="16">
        <v>61.095999999999997</v>
      </c>
      <c r="D22" s="111"/>
      <c r="E22" s="112"/>
      <c r="F22" s="112"/>
      <c r="G22" s="89">
        <f>O22/O$5</f>
        <v>6.5203950840684609E-5</v>
      </c>
      <c r="H22" s="88"/>
      <c r="I22" s="90"/>
      <c r="J22" s="91">
        <f t="shared" ref="J22" si="36">$B$3*1000*G22</f>
        <v>43.034607554851839</v>
      </c>
      <c r="K22" s="118"/>
      <c r="L22" s="118"/>
      <c r="M22" s="87">
        <f t="shared" si="6"/>
        <v>2.6292423831712277</v>
      </c>
      <c r="N22" s="90">
        <f t="shared" si="7"/>
        <v>2.5040403649249785</v>
      </c>
      <c r="O22" s="35">
        <v>86480000</v>
      </c>
      <c r="P22" s="41">
        <v>80095000</v>
      </c>
      <c r="Q22" s="45">
        <f t="shared" si="2"/>
        <v>6.5203950840684609E-5</v>
      </c>
      <c r="R22" s="49">
        <f t="shared" si="3"/>
        <v>6.4307507025291048E-4</v>
      </c>
      <c r="S22" s="59">
        <f t="shared" si="8"/>
        <v>43.034607554851839</v>
      </c>
      <c r="T22" s="62">
        <f t="shared" si="8"/>
        <v>424.42954636692093</v>
      </c>
      <c r="U22" s="53">
        <f t="shared" si="4"/>
        <v>25.930947564833399</v>
      </c>
      <c r="V22" s="54">
        <f t="shared" si="5"/>
        <v>24.696140537936571</v>
      </c>
    </row>
    <row r="23" spans="1:22" x14ac:dyDescent="0.25">
      <c r="A23" s="15" t="s">
        <v>60</v>
      </c>
      <c r="B23" s="16" t="s">
        <v>61</v>
      </c>
      <c r="C23" s="16">
        <v>56.192999999999998</v>
      </c>
      <c r="D23" s="109">
        <v>5.7678751945495597</v>
      </c>
      <c r="E23" s="110">
        <v>6.0415592193603498</v>
      </c>
      <c r="F23" s="104">
        <f t="shared" ref="F23" si="37">(D23+E23)/2</f>
        <v>5.9047172069549543</v>
      </c>
      <c r="G23" s="47"/>
      <c r="H23" s="6">
        <f t="shared" ref="H23" si="38">$B$3*1000*D23/D$5</f>
        <v>38.067985206211127</v>
      </c>
      <c r="I23" s="28">
        <f t="shared" ref="I23" si="39">$B$3*1000*E23/E$5</f>
        <v>39.874300193317417</v>
      </c>
      <c r="J23" s="84">
        <f t="shared" ref="J23" si="40">$B$3*1000*F23/F$5</f>
        <v>38.971142699764265</v>
      </c>
      <c r="K23" s="118"/>
      <c r="L23" s="118"/>
      <c r="M23" s="25">
        <f t="shared" si="6"/>
        <v>2.1899054217278531</v>
      </c>
      <c r="N23" s="28">
        <f t="shared" si="7"/>
        <v>2.0856242111693839</v>
      </c>
      <c r="O23" s="35">
        <v>339030000</v>
      </c>
      <c r="P23" s="41">
        <v>289080000</v>
      </c>
      <c r="Q23" s="45">
        <f t="shared" si="2"/>
        <v>2.5562090024881248E-4</v>
      </c>
      <c r="R23" s="49">
        <f t="shared" si="3"/>
        <v>2.3209955841027698E-3</v>
      </c>
      <c r="S23" s="59">
        <f t="shared" si="8"/>
        <v>168.70979416421625</v>
      </c>
      <c r="T23" s="62">
        <f t="shared" si="8"/>
        <v>1531.8570855078281</v>
      </c>
      <c r="U23" s="53">
        <f t="shared" si="4"/>
        <v>86.079645205941389</v>
      </c>
      <c r="V23" s="54">
        <f t="shared" si="5"/>
        <v>81.980614481848946</v>
      </c>
    </row>
    <row r="24" spans="1:22" x14ac:dyDescent="0.25">
      <c r="A24" s="15" t="s">
        <v>62</v>
      </c>
      <c r="B24" s="16" t="s">
        <v>63</v>
      </c>
      <c r="C24" s="102">
        <v>61.06</v>
      </c>
      <c r="D24" s="111"/>
      <c r="E24" s="112"/>
      <c r="F24" s="112"/>
      <c r="G24" s="89">
        <f>O24/O$5</f>
        <v>3.3165950388298273E-6</v>
      </c>
      <c r="H24" s="88"/>
      <c r="I24" s="90"/>
      <c r="J24" s="91">
        <f t="shared" ref="J24:J25" si="41">$B$3*1000*G24</f>
        <v>2.1889527256276859</v>
      </c>
      <c r="K24" s="118"/>
      <c r="L24" s="118"/>
      <c r="M24" s="87">
        <f t="shared" si="6"/>
        <v>0.13365745342682653</v>
      </c>
      <c r="N24" s="90">
        <f t="shared" si="7"/>
        <v>0.12729281278745383</v>
      </c>
      <c r="O24" s="35">
        <v>4398800</v>
      </c>
      <c r="P24" s="41">
        <v>4398800</v>
      </c>
      <c r="Q24" s="45">
        <f t="shared" si="2"/>
        <v>3.3165950388298273E-6</v>
      </c>
      <c r="R24" s="49">
        <f t="shared" si="3"/>
        <v>3.5317543155359293E-5</v>
      </c>
      <c r="S24" s="59">
        <f t="shared" si="8"/>
        <v>2.1889527256276859</v>
      </c>
      <c r="T24" s="62">
        <f t="shared" si="8"/>
        <v>23.309578482537134</v>
      </c>
      <c r="U24" s="53">
        <f t="shared" si="4"/>
        <v>1.4232828621437175</v>
      </c>
      <c r="V24" s="54">
        <f t="shared" si="5"/>
        <v>1.3555074877559214</v>
      </c>
    </row>
    <row r="25" spans="1:22" x14ac:dyDescent="0.25">
      <c r="A25" s="15" t="s">
        <v>64</v>
      </c>
      <c r="B25" s="16" t="s">
        <v>65</v>
      </c>
      <c r="C25" s="16">
        <v>69.991</v>
      </c>
      <c r="D25" s="111"/>
      <c r="E25" s="112"/>
      <c r="F25" s="112"/>
      <c r="G25" s="89">
        <f>O25/O$5</f>
        <v>8.8471688155017725E-5</v>
      </c>
      <c r="H25" s="88"/>
      <c r="I25" s="90"/>
      <c r="J25" s="91">
        <f t="shared" si="41"/>
        <v>58.391314182311696</v>
      </c>
      <c r="K25" s="118"/>
      <c r="L25" s="118"/>
      <c r="M25" s="87">
        <f t="shared" si="6"/>
        <v>4.0868664709341775</v>
      </c>
      <c r="N25" s="90">
        <f t="shared" si="7"/>
        <v>3.8922537818420735</v>
      </c>
      <c r="O25" s="35">
        <v>117340000</v>
      </c>
      <c r="P25" s="41">
        <v>111960000</v>
      </c>
      <c r="Q25" s="45">
        <f t="shared" si="2"/>
        <v>8.8471688155017725E-5</v>
      </c>
      <c r="R25" s="49">
        <f t="shared" si="3"/>
        <v>8.9891609795262944E-4</v>
      </c>
      <c r="S25" s="59">
        <f t="shared" si="8"/>
        <v>58.391314182311696</v>
      </c>
      <c r="T25" s="62">
        <f t="shared" si="8"/>
        <v>593.28462464873542</v>
      </c>
      <c r="U25" s="53">
        <f t="shared" si="4"/>
        <v>41.52458416378964</v>
      </c>
      <c r="V25" s="54">
        <f t="shared" si="5"/>
        <v>39.547223013132992</v>
      </c>
    </row>
    <row r="26" spans="1:22" x14ac:dyDescent="0.25">
      <c r="A26" s="15" t="s">
        <v>66</v>
      </c>
      <c r="B26" s="16" t="s">
        <v>67</v>
      </c>
      <c r="C26" s="16">
        <v>54.698999999999998</v>
      </c>
      <c r="D26" s="109">
        <v>7.1824471950530997</v>
      </c>
      <c r="E26" s="110">
        <v>13.1901392936707</v>
      </c>
      <c r="F26" s="104">
        <f t="shared" ref="F26:F28" si="42">(D26+E26)/2</f>
        <v>10.186293244361901</v>
      </c>
      <c r="G26" s="47"/>
      <c r="H26" s="6">
        <f t="shared" ref="H26" si="43">$B$3*1000*D26/D$5</f>
        <v>47.404162597701067</v>
      </c>
      <c r="I26" s="28">
        <f t="shared" ref="I26" si="44">$B$3*1000*E26/E$5</f>
        <v>87.05493974172812</v>
      </c>
      <c r="J26" s="84">
        <f t="shared" ref="J26" si="45">$B$3*1000*F26/F$5</f>
        <v>67.229551169714597</v>
      </c>
      <c r="K26" s="118"/>
      <c r="L26" s="118"/>
      <c r="M26" s="25">
        <f t="shared" si="6"/>
        <v>3.6773892194322184</v>
      </c>
      <c r="N26" s="28">
        <f t="shared" si="7"/>
        <v>3.5022754470783033</v>
      </c>
      <c r="O26" s="35">
        <v>134480000</v>
      </c>
      <c r="P26" s="41">
        <v>91597000</v>
      </c>
      <c r="Q26" s="45">
        <f t="shared" si="2"/>
        <v>1.0139485787529216E-4</v>
      </c>
      <c r="R26" s="49">
        <f t="shared" si="3"/>
        <v>7.3542352468887993E-4</v>
      </c>
      <c r="S26" s="59">
        <f t="shared" si="8"/>
        <v>66.920606197692834</v>
      </c>
      <c r="T26" s="62">
        <f t="shared" si="8"/>
        <v>485.37952629466076</v>
      </c>
      <c r="U26" s="53">
        <f t="shared" si="4"/>
        <v>26.549774708791645</v>
      </c>
      <c r="V26" s="54">
        <f t="shared" si="5"/>
        <v>25.285499722658709</v>
      </c>
    </row>
    <row r="27" spans="1:22" x14ac:dyDescent="0.25">
      <c r="A27" s="13" t="s">
        <v>94</v>
      </c>
      <c r="B27" s="14" t="s">
        <v>91</v>
      </c>
      <c r="C27" s="14">
        <v>58.686999999999998</v>
      </c>
      <c r="D27" s="109">
        <v>8.4224500656127894</v>
      </c>
      <c r="E27" s="113">
        <v>25.964185714721701</v>
      </c>
      <c r="F27" s="104">
        <f t="shared" si="42"/>
        <v>17.193317890167243</v>
      </c>
      <c r="G27" s="47">
        <f t="shared" ref="G27:G29" si="46">O27/O$5</f>
        <v>5.6662896780517228E-4</v>
      </c>
      <c r="H27" s="6">
        <f t="shared" ref="H27:H28" si="47">$B$3*1000*D27/D$5</f>
        <v>55.588183461524906</v>
      </c>
      <c r="I27" s="28">
        <f t="shared" ref="I27:I28" si="48">$B$3*1000*E27/E$5</f>
        <v>171.36366588052243</v>
      </c>
      <c r="J27" s="84">
        <f t="shared" ref="J27:J28" si="49">$B$3*1000*F27/F$5</f>
        <v>113.47592467102366</v>
      </c>
      <c r="K27" s="118"/>
      <c r="L27" s="118"/>
      <c r="M27" s="25">
        <f t="shared" ref="M27:M28" si="50">J27*C27/1000</f>
        <v>6.659561591168365</v>
      </c>
      <c r="N27" s="28">
        <f t="shared" ref="N27:N28" si="51">M27/1.05</f>
        <v>6.3424396106365375</v>
      </c>
      <c r="O27" s="32">
        <v>751520000</v>
      </c>
      <c r="P27" s="40"/>
      <c r="Q27" s="45"/>
      <c r="R27" s="49"/>
      <c r="S27" s="37"/>
      <c r="T27" s="62"/>
      <c r="U27" s="53"/>
      <c r="V27" s="54"/>
    </row>
    <row r="28" spans="1:22" x14ac:dyDescent="0.25">
      <c r="A28" s="13" t="s">
        <v>95</v>
      </c>
      <c r="B28" s="14" t="s">
        <v>92</v>
      </c>
      <c r="C28" s="14">
        <v>59.024000000000001</v>
      </c>
      <c r="D28" s="109">
        <v>4.6706733703613299</v>
      </c>
      <c r="E28" s="113">
        <v>9.4503884315490705</v>
      </c>
      <c r="F28" s="104">
        <f t="shared" si="42"/>
        <v>7.0605309009552002</v>
      </c>
      <c r="G28" s="47">
        <f t="shared" si="46"/>
        <v>2.110382266455553E-4</v>
      </c>
      <c r="H28" s="6">
        <f t="shared" si="47"/>
        <v>30.826451469334344</v>
      </c>
      <c r="I28" s="28">
        <f t="shared" si="48"/>
        <v>62.3725782667969</v>
      </c>
      <c r="J28" s="84">
        <f t="shared" si="49"/>
        <v>46.599514868065619</v>
      </c>
      <c r="K28" s="118"/>
      <c r="L28" s="118"/>
      <c r="M28" s="25">
        <f t="shared" si="50"/>
        <v>2.7504897655727052</v>
      </c>
      <c r="N28" s="28">
        <f t="shared" si="51"/>
        <v>2.6195140624501954</v>
      </c>
      <c r="O28" s="32">
        <v>279900000</v>
      </c>
      <c r="P28" s="40"/>
      <c r="Q28" s="45"/>
      <c r="R28" s="49"/>
      <c r="S28" s="37"/>
      <c r="T28" s="62"/>
      <c r="U28" s="53"/>
      <c r="V28" s="54"/>
    </row>
    <row r="29" spans="1:22" x14ac:dyDescent="0.25">
      <c r="A29" s="13" t="s">
        <v>96</v>
      </c>
      <c r="B29" s="14" t="s">
        <v>93</v>
      </c>
      <c r="C29" s="14">
        <v>58.128999999999998</v>
      </c>
      <c r="D29" s="111"/>
      <c r="E29" s="112"/>
      <c r="F29" s="112"/>
      <c r="G29" s="89">
        <f t="shared" si="46"/>
        <v>5.807132624594737E-6</v>
      </c>
      <c r="H29" s="88"/>
      <c r="I29" s="90"/>
      <c r="J29" s="91">
        <f t="shared" ref="J29" si="52">$B$3*1000*G29</f>
        <v>3.8327075322325266</v>
      </c>
      <c r="K29" s="118"/>
      <c r="L29" s="118"/>
      <c r="M29" s="87">
        <f t="shared" ref="M29" si="53">J29*C29/1000</f>
        <v>0.22279145614114451</v>
      </c>
      <c r="N29" s="90">
        <f t="shared" ref="N29" si="54">M29/1.05</f>
        <v>0.21218233918204238</v>
      </c>
      <c r="O29" s="32">
        <v>7702000</v>
      </c>
      <c r="P29" s="40"/>
      <c r="Q29" s="45"/>
      <c r="R29" s="49"/>
      <c r="S29" s="37"/>
      <c r="T29" s="62"/>
      <c r="U29" s="53"/>
      <c r="V29" s="54"/>
    </row>
    <row r="30" spans="1:22" x14ac:dyDescent="0.25">
      <c r="A30" s="13" t="s">
        <v>97</v>
      </c>
      <c r="B30" s="14" t="s">
        <v>98</v>
      </c>
      <c r="C30" s="14">
        <v>36.688000000000002</v>
      </c>
      <c r="D30" s="111"/>
      <c r="E30" s="112"/>
      <c r="F30" s="112"/>
      <c r="G30" s="89">
        <f t="shared" ref="G30" si="55">O30/O$5</f>
        <v>9.0349091457437989E-5</v>
      </c>
      <c r="H30" s="88"/>
      <c r="I30" s="90"/>
      <c r="J30" s="91">
        <f t="shared" ref="J30" si="56">$B$3*1000*G30</f>
        <v>59.630400361909075</v>
      </c>
      <c r="K30" s="118"/>
      <c r="L30" s="118"/>
      <c r="M30" s="87">
        <f t="shared" ref="M30:M31" si="57">J30*C30/1000</f>
        <v>2.1877201284777201</v>
      </c>
      <c r="N30" s="90">
        <f t="shared" ref="N30:N31" si="58">M30/1.05</f>
        <v>2.0835429795025906</v>
      </c>
      <c r="O30" s="32">
        <v>119830000</v>
      </c>
      <c r="P30" s="40"/>
      <c r="Q30" s="45"/>
      <c r="R30" s="49"/>
      <c r="S30" s="37"/>
      <c r="T30" s="62"/>
      <c r="U30" s="53"/>
      <c r="V30" s="54"/>
    </row>
    <row r="31" spans="1:22" x14ac:dyDescent="0.25">
      <c r="A31" s="13" t="s">
        <v>99</v>
      </c>
      <c r="B31" s="14" t="s">
        <v>100</v>
      </c>
      <c r="C31" s="14">
        <v>97.090999999999994</v>
      </c>
      <c r="D31" s="109">
        <v>3471.01025390625</v>
      </c>
      <c r="E31" s="113">
        <v>11228.4423828125</v>
      </c>
      <c r="F31" s="104">
        <f t="shared" ref="F31:F35" si="59">(D31+E31)/2</f>
        <v>7349.726318359375</v>
      </c>
      <c r="G31" s="47"/>
      <c r="H31" s="6">
        <f t="shared" ref="H31" si="60">$B$3*1000*D31/D$5</f>
        <v>22908.673045001495</v>
      </c>
      <c r="I31" s="28">
        <f t="shared" ref="I31" si="61">$B$3*1000*E31/E$5</f>
        <v>74107.737095563381</v>
      </c>
      <c r="J31" s="84">
        <f t="shared" ref="J31:J34" si="62">$B$3*1000*F31/F$5</f>
        <v>48508.205070282442</v>
      </c>
      <c r="K31" s="118"/>
      <c r="L31" s="118"/>
      <c r="M31" s="25">
        <f t="shared" si="57"/>
        <v>4709.710138478792</v>
      </c>
      <c r="N31" s="28">
        <f t="shared" si="58"/>
        <v>4485.4382271226586</v>
      </c>
      <c r="O31" s="32">
        <v>86967000000</v>
      </c>
      <c r="P31" s="40"/>
      <c r="Q31" s="45"/>
      <c r="R31" s="49"/>
      <c r="S31" s="37"/>
      <c r="T31" s="62"/>
      <c r="U31" s="53"/>
      <c r="V31" s="54"/>
    </row>
    <row r="32" spans="1:22" x14ac:dyDescent="0.25">
      <c r="A32" s="13"/>
      <c r="B32" s="14"/>
      <c r="C32" s="14"/>
      <c r="D32" s="107"/>
      <c r="E32" s="108"/>
      <c r="F32" s="108"/>
      <c r="G32" s="67"/>
      <c r="H32" s="77"/>
      <c r="I32" s="30"/>
      <c r="J32" s="85"/>
      <c r="K32" s="119"/>
      <c r="L32" s="119"/>
      <c r="M32" s="25"/>
      <c r="N32" s="28"/>
      <c r="O32" s="32"/>
      <c r="P32" s="40"/>
      <c r="Q32" s="45"/>
      <c r="R32" s="49"/>
      <c r="S32" s="37"/>
      <c r="T32" s="62"/>
      <c r="U32" s="53"/>
      <c r="V32" s="54"/>
    </row>
    <row r="33" spans="1:22" x14ac:dyDescent="0.25">
      <c r="A33" t="s">
        <v>102</v>
      </c>
      <c r="B33" t="s">
        <v>101</v>
      </c>
      <c r="C33" s="14">
        <v>102.48</v>
      </c>
      <c r="D33" s="107">
        <v>243.29281616210901</v>
      </c>
      <c r="E33" s="113">
        <v>377</v>
      </c>
      <c r="F33" s="104">
        <f t="shared" si="59"/>
        <v>310.14640808105452</v>
      </c>
      <c r="G33" s="67"/>
      <c r="H33" s="6">
        <f t="shared" ref="H33:H34" si="63">$B$3*1000*D33/D$5</f>
        <v>1605.7329630135828</v>
      </c>
      <c r="I33" s="28">
        <f t="shared" ref="I33:I34" si="64">$B$3*1000*E33/E$5</f>
        <v>2488.2005831720116</v>
      </c>
      <c r="J33" s="84">
        <f t="shared" si="62"/>
        <v>2046.9667730927972</v>
      </c>
      <c r="K33" s="118">
        <f t="shared" ref="K33:K42" si="65">H33*C33/1000/1.05</f>
        <v>156.71953719012566</v>
      </c>
      <c r="L33" s="118">
        <f t="shared" ref="L33:L42" si="66">I33*C33/1000/1.05</f>
        <v>242.84837691758833</v>
      </c>
      <c r="M33" s="25">
        <f>J33*C33/1000</f>
        <v>209.77315490654988</v>
      </c>
      <c r="N33" s="28">
        <f t="shared" ref="N33:N35" si="67">M33/1.05</f>
        <v>199.78395705385702</v>
      </c>
      <c r="O33" s="32"/>
      <c r="P33" s="40"/>
      <c r="Q33" s="45"/>
      <c r="R33" s="49"/>
      <c r="S33" s="37"/>
      <c r="T33" s="62"/>
      <c r="U33" s="53"/>
      <c r="V33" s="54"/>
    </row>
    <row r="34" spans="1:22" x14ac:dyDescent="0.25">
      <c r="A34" t="s">
        <v>104</v>
      </c>
      <c r="B34" t="s">
        <v>103</v>
      </c>
      <c r="C34" s="14">
        <v>102.38</v>
      </c>
      <c r="D34" s="107">
        <v>2.5320589542388898</v>
      </c>
      <c r="E34" s="113">
        <v>6.2884874343872097</v>
      </c>
      <c r="F34" s="104">
        <f t="shared" si="59"/>
        <v>4.4102731943130493</v>
      </c>
      <c r="G34" s="47"/>
      <c r="H34" s="6">
        <f t="shared" si="63"/>
        <v>16.711593014756286</v>
      </c>
      <c r="I34" s="28">
        <f t="shared" si="64"/>
        <v>41.504026794461865</v>
      </c>
      <c r="J34" s="84">
        <f t="shared" si="62"/>
        <v>29.107809904609073</v>
      </c>
      <c r="K34" s="118">
        <f t="shared" si="65"/>
        <v>1.6294598979530937</v>
      </c>
      <c r="L34" s="118">
        <f t="shared" si="66"/>
        <v>4.0468402506828616</v>
      </c>
      <c r="M34" s="25">
        <f t="shared" ref="M34" si="68">J34*C34/1000</f>
        <v>2.9800575780338767</v>
      </c>
      <c r="N34" s="28">
        <f t="shared" si="67"/>
        <v>2.8381500743179777</v>
      </c>
      <c r="O34" s="32"/>
      <c r="P34" s="40"/>
      <c r="Q34" s="45"/>
      <c r="R34" s="49"/>
      <c r="S34" s="37"/>
      <c r="T34" s="62"/>
      <c r="U34" s="53"/>
      <c r="V34" s="54"/>
    </row>
    <row r="35" spans="1:22" x14ac:dyDescent="0.25">
      <c r="A35" t="s">
        <v>31</v>
      </c>
      <c r="B35" s="114" t="s">
        <v>32</v>
      </c>
      <c r="C35" s="14">
        <v>83.784999999999997</v>
      </c>
      <c r="D35" s="107">
        <v>390.36779785156301</v>
      </c>
      <c r="E35" s="108">
        <v>566.84857177734398</v>
      </c>
      <c r="F35" s="104">
        <f t="shared" si="59"/>
        <v>478.60818481445347</v>
      </c>
      <c r="G35" s="67"/>
      <c r="H35" s="6">
        <f t="shared" ref="H35" si="69">$B$3*1000*D35/D$5</f>
        <v>2576.4280696706446</v>
      </c>
      <c r="I35" s="28">
        <f t="shared" ref="I35" si="70">$B$3*1000*E35/E$5</f>
        <v>3741.2014505745606</v>
      </c>
      <c r="J35" s="84">
        <f t="shared" ref="J35" si="71">$B$3*1000*F35/F$5</f>
        <v>3158.8147601226024</v>
      </c>
      <c r="K35" s="118">
        <f t="shared" si="65"/>
        <v>205.58669125462373</v>
      </c>
      <c r="L35" s="118">
        <f t="shared" si="66"/>
        <v>298.53006051084719</v>
      </c>
      <c r="M35" s="25">
        <f t="shared" ref="M35" si="72">J35*C35/1000</f>
        <v>264.66129467687222</v>
      </c>
      <c r="N35" s="28">
        <f t="shared" si="67"/>
        <v>252.05837588273545</v>
      </c>
      <c r="O35" s="32"/>
      <c r="P35" s="40"/>
      <c r="Q35" s="45"/>
      <c r="R35" s="49"/>
      <c r="S35" s="37"/>
      <c r="T35" s="62"/>
      <c r="U35" s="53"/>
      <c r="V35" s="54"/>
    </row>
    <row r="36" spans="1:22" x14ac:dyDescent="0.25">
      <c r="A36" t="s">
        <v>99</v>
      </c>
      <c r="B36" s="114" t="s">
        <v>100</v>
      </c>
      <c r="C36" s="14">
        <v>97.090999999999994</v>
      </c>
      <c r="D36" s="107">
        <v>3471.01025390625</v>
      </c>
      <c r="E36" s="108">
        <v>11228.4423828125</v>
      </c>
      <c r="F36" s="104">
        <f t="shared" ref="F36" si="73">(D36+E36)/2</f>
        <v>7349.726318359375</v>
      </c>
      <c r="G36" s="67"/>
      <c r="H36" s="6">
        <f t="shared" ref="H36" si="74">$B$3*1000*D36/D$5</f>
        <v>22908.673045001495</v>
      </c>
      <c r="I36" s="28">
        <f t="shared" ref="I36" si="75">$B$3*1000*E36/E$5</f>
        <v>74107.737095563381</v>
      </c>
      <c r="J36" s="84">
        <f t="shared" ref="J36" si="76">$B$3*1000*F36/F$5</f>
        <v>48508.205070282442</v>
      </c>
      <c r="K36" s="118">
        <f t="shared" si="65"/>
        <v>2118.3104520116576</v>
      </c>
      <c r="L36" s="118">
        <f t="shared" si="66"/>
        <v>6852.5660022336606</v>
      </c>
      <c r="M36" s="25">
        <f t="shared" ref="M36" si="77">J36*C36/1000</f>
        <v>4709.710138478792</v>
      </c>
      <c r="N36" s="28">
        <f t="shared" ref="N36" si="78">M36/1.05</f>
        <v>4485.4382271226586</v>
      </c>
      <c r="O36" s="32"/>
      <c r="P36" s="40"/>
      <c r="Q36" s="45"/>
      <c r="R36" s="49"/>
      <c r="S36" s="37"/>
      <c r="T36" s="62"/>
      <c r="U36" s="53"/>
      <c r="V36" s="54"/>
    </row>
    <row r="37" spans="1:22" x14ac:dyDescent="0.25">
      <c r="A37" t="s">
        <v>107</v>
      </c>
      <c r="B37" s="114" t="s">
        <v>108</v>
      </c>
      <c r="C37" s="14">
        <v>63.146000000000001</v>
      </c>
      <c r="D37" s="107">
        <v>96.521614074707003</v>
      </c>
      <c r="E37" s="108">
        <v>898</v>
      </c>
      <c r="F37" s="104">
        <f t="shared" ref="F37" si="79">(D37+E37)/2</f>
        <v>497.26080703735352</v>
      </c>
      <c r="G37" s="67"/>
      <c r="H37" s="6">
        <f t="shared" ref="H37" si="80">$B$3*1000*D37/D$5</f>
        <v>637.04280219997293</v>
      </c>
      <c r="I37" s="28">
        <f t="shared" ref="I37" si="81">$B$3*1000*E37/E$5</f>
        <v>5926.8013890940756</v>
      </c>
      <c r="J37" s="84">
        <f t="shared" ref="J37" si="82">$B$3*1000*F37/F$5</f>
        <v>3281.9220956470244</v>
      </c>
      <c r="K37" s="118">
        <f t="shared" si="65"/>
        <v>38.311147416875706</v>
      </c>
      <c r="L37" s="118">
        <f t="shared" si="66"/>
        <v>356.43219096736618</v>
      </c>
      <c r="M37" s="25">
        <f t="shared" ref="M37" si="83">J37*C37/1000</f>
        <v>207.24025265172699</v>
      </c>
      <c r="N37" s="28">
        <f t="shared" ref="N37" si="84">M37/1.05</f>
        <v>197.37166919212095</v>
      </c>
      <c r="O37" s="32"/>
      <c r="P37" s="40"/>
      <c r="Q37" s="45"/>
      <c r="R37" s="49"/>
      <c r="S37" s="37"/>
      <c r="T37" s="62"/>
      <c r="U37" s="53"/>
      <c r="V37" s="54"/>
    </row>
    <row r="38" spans="1:22" x14ac:dyDescent="0.25">
      <c r="A38" t="s">
        <v>109</v>
      </c>
      <c r="B38" s="114" t="s">
        <v>110</v>
      </c>
      <c r="C38" s="14">
        <v>85.182000000000002</v>
      </c>
      <c r="D38" s="73">
        <v>677.24810791015602</v>
      </c>
      <c r="E38" s="77">
        <v>2919.63037109375</v>
      </c>
      <c r="F38" s="104">
        <f t="shared" ref="F38" si="85">(D38+E38)/2</f>
        <v>1798.4392395019531</v>
      </c>
      <c r="G38" s="67"/>
      <c r="H38" s="6">
        <f t="shared" ref="H38" si="86">$B$3*1000*D38/D$5</f>
        <v>4469.8385598254417</v>
      </c>
      <c r="I38" s="28">
        <f t="shared" ref="I38" si="87">$B$3*1000*E38/E$5</f>
        <v>19269.564965523037</v>
      </c>
      <c r="J38" s="84">
        <f t="shared" ref="J38" si="88">$B$3*1000*F38/F$5</f>
        <v>11869.701762674242</v>
      </c>
      <c r="K38" s="118">
        <f t="shared" si="65"/>
        <v>362.61884590766743</v>
      </c>
      <c r="L38" s="118">
        <f t="shared" si="66"/>
        <v>1563.2572218030318</v>
      </c>
      <c r="M38" s="25">
        <f t="shared" ref="M38" si="89">J38*C38/1000</f>
        <v>1011.0849355481173</v>
      </c>
      <c r="N38" s="28">
        <f t="shared" ref="N38" si="90">M38/1.05</f>
        <v>962.93803385534977</v>
      </c>
      <c r="O38" s="32"/>
      <c r="P38" s="40"/>
      <c r="Q38" s="45"/>
      <c r="R38" s="49"/>
      <c r="S38" s="37"/>
      <c r="T38" s="62"/>
      <c r="U38" s="53"/>
      <c r="V38" s="54"/>
    </row>
    <row r="39" spans="1:22" x14ac:dyDescent="0.25">
      <c r="A39" t="s">
        <v>111</v>
      </c>
      <c r="B39" s="114" t="s">
        <v>112</v>
      </c>
      <c r="C39" s="5">
        <v>39.42</v>
      </c>
      <c r="D39" s="25">
        <v>1798.78857421875</v>
      </c>
      <c r="E39" s="6">
        <v>11442</v>
      </c>
      <c r="F39" s="104">
        <f t="shared" ref="F39" si="91">(D39+E39)/2</f>
        <v>6620.394287109375</v>
      </c>
      <c r="G39" s="67"/>
      <c r="H39" s="6">
        <f t="shared" ref="H39" si="92">$B$3*1000*D39/D$5</f>
        <v>11872.007372345477</v>
      </c>
      <c r="I39" s="28">
        <f t="shared" ref="I39" si="93">$B$3*1000*E39/E$5</f>
        <v>75517.217699347893</v>
      </c>
      <c r="J39" s="84">
        <f t="shared" ref="J39" si="94">$B$3*1000*F39/F$5</f>
        <v>43694.612535846689</v>
      </c>
      <c r="K39" s="118">
        <f t="shared" si="65"/>
        <v>445.70907677891307</v>
      </c>
      <c r="L39" s="118">
        <f t="shared" si="66"/>
        <v>2835.1321159126605</v>
      </c>
      <c r="M39" s="25">
        <f t="shared" ref="M39" si="95">J39*C39/1000</f>
        <v>1722.4416261630765</v>
      </c>
      <c r="N39" s="28">
        <f t="shared" ref="N39" si="96">M39/1.05</f>
        <v>1640.4205963457871</v>
      </c>
      <c r="O39" s="32"/>
      <c r="P39" s="40"/>
      <c r="Q39" s="45"/>
      <c r="R39" s="49"/>
      <c r="S39" s="37"/>
      <c r="T39" s="62"/>
      <c r="U39" s="53"/>
      <c r="V39" s="54"/>
    </row>
    <row r="40" spans="1:22" x14ac:dyDescent="0.25">
      <c r="A40" s="13" t="s">
        <v>19</v>
      </c>
      <c r="B40" s="14" t="s">
        <v>20</v>
      </c>
      <c r="C40" s="14">
        <v>35.81</v>
      </c>
      <c r="D40" s="73">
        <v>2973.11547851563</v>
      </c>
      <c r="E40" s="77">
        <v>18166.84375</v>
      </c>
      <c r="F40" s="104">
        <f t="shared" ref="F40" si="97">(D40+E40)/2</f>
        <v>10569.979614257814</v>
      </c>
      <c r="G40" s="67"/>
      <c r="H40" s="6">
        <f t="shared" ref="H40" si="98">$B$3*1000*D40/D$5</f>
        <v>19622.566757242243</v>
      </c>
      <c r="I40" s="28">
        <f t="shared" ref="I40" si="99">$B$3*1000*E40/E$5</f>
        <v>119901.19685184301</v>
      </c>
      <c r="J40" s="84">
        <f t="shared" ref="J40" si="100">$B$3*1000*F40/F$5</f>
        <v>69761.881804542616</v>
      </c>
      <c r="K40" s="118">
        <f t="shared" si="65"/>
        <v>669.22296721604255</v>
      </c>
      <c r="L40" s="118">
        <f t="shared" si="66"/>
        <v>4089.2017707280934</v>
      </c>
      <c r="M40" s="25">
        <f t="shared" ref="M40" si="101">J40*C40/1000</f>
        <v>2498.1729874206712</v>
      </c>
      <c r="N40" s="28">
        <f t="shared" ref="N40" si="102">M40/1.05</f>
        <v>2379.2123689720679</v>
      </c>
      <c r="O40" s="32"/>
      <c r="P40" s="40"/>
      <c r="Q40" s="45"/>
      <c r="R40" s="49"/>
      <c r="S40" s="37"/>
      <c r="T40" s="62"/>
      <c r="U40" s="53"/>
      <c r="V40" s="54"/>
    </row>
    <row r="41" spans="1:22" x14ac:dyDescent="0.25">
      <c r="A41" t="s">
        <v>113</v>
      </c>
      <c r="B41" s="114" t="s">
        <v>114</v>
      </c>
      <c r="C41" s="14">
        <v>44.613999999999997</v>
      </c>
      <c r="D41" s="73">
        <v>181.67800903320301</v>
      </c>
      <c r="E41" s="77">
        <v>1909.42175292969</v>
      </c>
      <c r="F41" s="104">
        <f t="shared" ref="F41" si="103">(D41+E41)/2</f>
        <v>1045.5498809814464</v>
      </c>
      <c r="G41" s="67"/>
      <c r="H41" s="6">
        <f t="shared" ref="H41" si="104">$B$3*1000*D41/D$5</f>
        <v>1199.0751406523759</v>
      </c>
      <c r="I41" s="28">
        <f t="shared" ref="I41" si="105">$B$3*1000*E41/E$5</f>
        <v>12602.186522973421</v>
      </c>
      <c r="J41" s="84">
        <f t="shared" ref="J41" si="106">$B$3*1000*F41/F$5</f>
        <v>6900.6308318128977</v>
      </c>
      <c r="K41" s="118">
        <f t="shared" si="65"/>
        <v>50.948131738157237</v>
      </c>
      <c r="L41" s="118">
        <f t="shared" si="66"/>
        <v>535.46090431993935</v>
      </c>
      <c r="M41" s="25">
        <f t="shared" ref="M41" si="107">J41*C41/1000</f>
        <v>307.86474393050059</v>
      </c>
      <c r="N41" s="28">
        <f t="shared" ref="N41" si="108">M41/1.05</f>
        <v>293.20451802904819</v>
      </c>
      <c r="O41" s="32"/>
      <c r="P41" s="40"/>
      <c r="Q41" s="45"/>
      <c r="R41" s="49"/>
      <c r="S41" s="37"/>
      <c r="T41" s="62"/>
      <c r="U41" s="53"/>
      <c r="V41" s="54"/>
    </row>
    <row r="42" spans="1:22" x14ac:dyDescent="0.25">
      <c r="A42" t="s">
        <v>115</v>
      </c>
      <c r="B42" s="114" t="s">
        <v>116</v>
      </c>
      <c r="C42" s="14">
        <v>58.061</v>
      </c>
      <c r="D42" s="107">
        <v>381</v>
      </c>
      <c r="E42" s="108">
        <v>3512</v>
      </c>
      <c r="F42" s="104">
        <f t="shared" ref="F42" si="109">(D42+E42)/2</f>
        <v>1946.5</v>
      </c>
      <c r="G42" s="67"/>
      <c r="H42" s="6">
        <f t="shared" ref="H42" si="110">$B$3*1000*D42/D$5</f>
        <v>2514.6005893595129</v>
      </c>
      <c r="I42" s="28">
        <f t="shared" ref="I42" si="111">$B$3*1000*E42/E$5</f>
        <v>23179.205432626273</v>
      </c>
      <c r="J42" s="84">
        <f t="shared" ref="J42" si="112">$B$3*1000*F42/F$5</f>
        <v>12846.903010992894</v>
      </c>
      <c r="K42" s="118">
        <f t="shared" si="65"/>
        <v>139.04783316076444</v>
      </c>
      <c r="L42" s="118">
        <f t="shared" si="66"/>
        <v>1281.7217586892514</v>
      </c>
      <c r="M42" s="25">
        <f t="shared" ref="M42" si="113">J42*C42/1000</f>
        <v>745.90403572125842</v>
      </c>
      <c r="N42" s="28">
        <f t="shared" ref="N42" si="114">M42/1.05</f>
        <v>710.38479592500801</v>
      </c>
      <c r="O42" s="32"/>
      <c r="P42" s="40"/>
      <c r="Q42" s="45"/>
      <c r="R42" s="49"/>
      <c r="S42" s="37"/>
      <c r="T42" s="62"/>
      <c r="U42" s="53"/>
      <c r="V42" s="54"/>
    </row>
    <row r="43" spans="1:22" x14ac:dyDescent="0.25">
      <c r="A43" t="s">
        <v>117</v>
      </c>
      <c r="B43" s="114" t="s">
        <v>118</v>
      </c>
      <c r="C43" s="14">
        <v>36.688000000000002</v>
      </c>
      <c r="D43" s="73">
        <v>414.34585571289102</v>
      </c>
      <c r="E43" s="77">
        <v>5983.19140625</v>
      </c>
      <c r="F43" s="104">
        <f t="shared" ref="F43:F44" si="115">(D43+E43)/2</f>
        <v>3198.7686309814453</v>
      </c>
      <c r="G43" s="67"/>
      <c r="H43" s="6">
        <f t="shared" ref="H43:H45" si="116">$B$3*1000*D43/D$5</f>
        <v>2734.6832886464763</v>
      </c>
      <c r="I43" s="28">
        <f t="shared" ref="I43:I45" si="117">$B$3*1000*E43/E$5</f>
        <v>39489.072536501379</v>
      </c>
      <c r="J43" s="84">
        <f t="shared" ref="J43:J45" si="118">$B$3*1000*F43/F$5</f>
        <v>21111.877912573924</v>
      </c>
      <c r="K43" s="118">
        <f t="shared" ref="K43:K44" si="119">H43*C43/1000/1.05</f>
        <v>95.552438565582776</v>
      </c>
      <c r="L43" s="118">
        <f t="shared" ref="L43:L44" si="120">I43*C43/1000/1.05</f>
        <v>1379.7858030658692</v>
      </c>
      <c r="M43" s="25">
        <f t="shared" ref="M43:M45" si="121">J43*C43/1000</f>
        <v>774.55257685651213</v>
      </c>
      <c r="N43" s="28">
        <f t="shared" ref="N43:N45" si="122">M43/1.05</f>
        <v>737.66912081572582</v>
      </c>
      <c r="O43" s="32"/>
      <c r="P43" s="40"/>
      <c r="Q43" s="45"/>
      <c r="R43" s="49"/>
      <c r="S43" s="37"/>
      <c r="T43" s="62"/>
      <c r="U43" s="53"/>
      <c r="V43" s="54"/>
    </row>
    <row r="44" spans="1:22" x14ac:dyDescent="0.25">
      <c r="A44" t="s">
        <v>119</v>
      </c>
      <c r="B44" s="114" t="s">
        <v>120</v>
      </c>
      <c r="C44" s="5">
        <v>36.637999999999998</v>
      </c>
      <c r="D44" s="25">
        <v>76.777036666870103</v>
      </c>
      <c r="E44" s="6">
        <v>30.0637111663818</v>
      </c>
      <c r="F44" s="104">
        <f t="shared" si="115"/>
        <v>53.420373916625948</v>
      </c>
      <c r="G44" s="67"/>
      <c r="H44" s="6">
        <f t="shared" si="116"/>
        <v>506.72856076584912</v>
      </c>
      <c r="I44" s="28">
        <f t="shared" si="117"/>
        <v>198.42054020293401</v>
      </c>
      <c r="J44" s="84">
        <f t="shared" si="118"/>
        <v>352.57455048439147</v>
      </c>
      <c r="K44" s="118">
        <f t="shared" si="119"/>
        <v>17.681448580323028</v>
      </c>
      <c r="L44" s="118">
        <f t="shared" si="120"/>
        <v>6.9235540494810435</v>
      </c>
      <c r="M44" s="25">
        <f t="shared" si="121"/>
        <v>12.917626380647134</v>
      </c>
      <c r="N44" s="28">
        <f t="shared" si="122"/>
        <v>12.302501314902031</v>
      </c>
      <c r="O44" s="32"/>
      <c r="P44" s="40"/>
      <c r="Q44" s="45"/>
      <c r="R44" s="49"/>
      <c r="S44" s="37"/>
      <c r="T44" s="62"/>
      <c r="U44" s="53"/>
      <c r="V44" s="54"/>
    </row>
    <row r="45" spans="1:22" x14ac:dyDescent="0.25">
      <c r="A45" s="15" t="s">
        <v>25</v>
      </c>
      <c r="B45" s="16" t="s">
        <v>26</v>
      </c>
      <c r="C45" s="16">
        <v>116.6</v>
      </c>
      <c r="D45" s="74">
        <v>4.4211754798889196</v>
      </c>
      <c r="E45" s="78">
        <v>2.2640597820282</v>
      </c>
      <c r="F45" s="6">
        <f>(D45+E45)/2</f>
        <v>3.3426176309585598</v>
      </c>
      <c r="G45" s="47"/>
      <c r="H45" s="6">
        <f t="shared" si="116"/>
        <v>29.179765006274291</v>
      </c>
      <c r="I45" s="28">
        <f t="shared" si="117"/>
        <v>14.942798063604416</v>
      </c>
      <c r="J45" s="84">
        <f t="shared" si="118"/>
        <v>22.061281534939354</v>
      </c>
      <c r="K45" s="118">
        <f t="shared" ref="K45" si="123">H45*C45/1000/1.05</f>
        <v>3.2403434283157924</v>
      </c>
      <c r="L45" s="118">
        <f t="shared" ref="L45" si="124">I45*C45/1000/1.05</f>
        <v>1.6593621468726427</v>
      </c>
      <c r="M45" s="25">
        <f t="shared" si="121"/>
        <v>2.5723454269739285</v>
      </c>
      <c r="N45" s="28">
        <f t="shared" si="122"/>
        <v>2.4498527875942178</v>
      </c>
      <c r="O45" s="32"/>
      <c r="P45" s="40"/>
      <c r="Q45" s="45"/>
      <c r="R45" s="49"/>
      <c r="S45" s="37"/>
      <c r="T45" s="62"/>
      <c r="U45" s="53"/>
      <c r="V45" s="54"/>
    </row>
    <row r="46" spans="1:22" x14ac:dyDescent="0.25">
      <c r="A46" t="s">
        <v>121</v>
      </c>
      <c r="B46" s="114" t="s">
        <v>122</v>
      </c>
      <c r="C46" s="14">
        <v>37.567</v>
      </c>
      <c r="D46" s="73">
        <v>89.722332000732393</v>
      </c>
      <c r="E46" s="77">
        <v>608.39727783203102</v>
      </c>
      <c r="F46" s="6">
        <f>(D46+E46)/2</f>
        <v>349.05980491638172</v>
      </c>
      <c r="G46" s="47"/>
      <c r="H46" s="6">
        <f t="shared" ref="H46" si="125">$B$3*1000*D46/D$5</f>
        <v>592.16752999409857</v>
      </c>
      <c r="I46" s="28">
        <f t="shared" ref="I46" si="126">$B$3*1000*E46/E$5</f>
        <v>4015.4229748061643</v>
      </c>
      <c r="J46" s="84">
        <f t="shared" ref="J46" si="127">$B$3*1000*F46/F$5</f>
        <v>2303.7952524001316</v>
      </c>
      <c r="K46" s="118">
        <f t="shared" ref="K46" si="128">H46*C46/1000/1.05</f>
        <v>21.186626285036475</v>
      </c>
      <c r="L46" s="118">
        <f t="shared" ref="L46" si="129">I46*C46/1000/1.05</f>
        <v>143.66418561385063</v>
      </c>
      <c r="M46" s="25">
        <f t="shared" ref="M46" si="130">J46*C46/1000</f>
        <v>86.546676246915737</v>
      </c>
      <c r="N46" s="28">
        <f t="shared" ref="N46" si="131">M46/1.05</f>
        <v>82.425405949443558</v>
      </c>
      <c r="O46" s="32"/>
      <c r="P46" s="40"/>
      <c r="Q46" s="45"/>
      <c r="R46" s="49"/>
      <c r="S46" s="37"/>
      <c r="T46" s="62"/>
      <c r="U46" s="53"/>
      <c r="V46" s="54"/>
    </row>
    <row r="47" spans="1:22" x14ac:dyDescent="0.25">
      <c r="A47" t="s">
        <v>123</v>
      </c>
      <c r="B47" s="114" t="s">
        <v>124</v>
      </c>
      <c r="C47" s="14">
        <v>48.704999999999998</v>
      </c>
      <c r="D47" s="107">
        <v>3.6555082798004199</v>
      </c>
      <c r="E47" s="108">
        <v>4.5968815088272104</v>
      </c>
      <c r="F47" s="6">
        <f>(D47+E47)/2</f>
        <v>4.1261948943138149</v>
      </c>
      <c r="G47" s="47"/>
      <c r="H47" s="6">
        <f t="shared" ref="H47" si="132">$B$3*1000*D47/D$5</f>
        <v>24.126360301298469</v>
      </c>
      <c r="I47" s="28">
        <f t="shared" ref="I47" si="133">$B$3*1000*E47/E$5</f>
        <v>30.339425069062337</v>
      </c>
      <c r="J47" s="84">
        <f t="shared" ref="J47" si="134">$B$3*1000*F47/F$5</f>
        <v>27.232892685180403</v>
      </c>
      <c r="K47" s="118">
        <f t="shared" ref="K47" si="135">H47*C47/1000/1.05</f>
        <v>1.1191184556902303</v>
      </c>
      <c r="L47" s="118">
        <f t="shared" ref="L47" si="136">I47*C47/1000/1.05</f>
        <v>1.4073159028463627</v>
      </c>
      <c r="M47" s="25">
        <f t="shared" ref="M47" si="137">J47*C47/1000</f>
        <v>1.3263780382317116</v>
      </c>
      <c r="N47" s="28">
        <f t="shared" ref="N47" si="138">M47/1.05</f>
        <v>1.2632171792682967</v>
      </c>
      <c r="O47" s="32"/>
      <c r="P47" s="40"/>
      <c r="Q47" s="45"/>
      <c r="R47" s="49"/>
      <c r="S47" s="37"/>
      <c r="T47" s="62"/>
      <c r="U47" s="53"/>
      <c r="V47" s="54"/>
    </row>
    <row r="48" spans="1:22" x14ac:dyDescent="0.25">
      <c r="A48" t="s">
        <v>125</v>
      </c>
      <c r="B48" s="114" t="s">
        <v>126</v>
      </c>
      <c r="C48" s="14">
        <v>55.277999999999999</v>
      </c>
      <c r="D48" s="73">
        <v>10.3182830810547</v>
      </c>
      <c r="E48" s="77">
        <v>27.211620330810501</v>
      </c>
      <c r="F48" s="6">
        <f>(D48+E48)/2</f>
        <v>18.764951705932599</v>
      </c>
      <c r="G48" s="47"/>
      <c r="H48" s="6">
        <f t="shared" ref="H48" si="139">$B$3*1000*D48/D$5</f>
        <v>68.100684296058901</v>
      </c>
      <c r="I48" s="28">
        <f t="shared" ref="I48" si="140">$B$3*1000*E48/E$5</f>
        <v>179.59673627633438</v>
      </c>
      <c r="J48" s="84">
        <f t="shared" ref="J48" si="141">$B$3*1000*F48/F$5</f>
        <v>123.84871028619663</v>
      </c>
      <c r="K48" s="118">
        <f t="shared" ref="K48" si="142">H48*C48/1000/1.05</f>
        <v>3.5852091681119465</v>
      </c>
      <c r="L48" s="118">
        <f t="shared" ref="L48" si="143">I48*C48/1000/1.05</f>
        <v>9.4549984646506768</v>
      </c>
      <c r="M48" s="25">
        <f t="shared" ref="M48" si="144">J48*C48/1000</f>
        <v>6.8461090072003774</v>
      </c>
      <c r="N48" s="28">
        <f t="shared" ref="N48" si="145">M48/1.05</f>
        <v>6.5201038163813116</v>
      </c>
      <c r="O48" s="32"/>
      <c r="P48" s="40"/>
      <c r="Q48" s="45"/>
      <c r="R48" s="49"/>
      <c r="S48" s="37"/>
      <c r="T48" s="62"/>
      <c r="U48" s="53"/>
      <c r="V48" s="54"/>
    </row>
    <row r="49" spans="1:22" x14ac:dyDescent="0.25">
      <c r="A49" t="s">
        <v>127</v>
      </c>
      <c r="B49" s="114" t="s">
        <v>128</v>
      </c>
      <c r="C49" s="5">
        <v>53.485999999999997</v>
      </c>
      <c r="D49" s="25">
        <v>52.605480194091797</v>
      </c>
      <c r="E49" s="6">
        <v>23.868165016174299</v>
      </c>
      <c r="F49" s="6">
        <f>(D49+E49)/2</f>
        <v>38.23682260513305</v>
      </c>
      <c r="G49" s="47"/>
      <c r="H49" s="6">
        <f t="shared" ref="H49" si="146">$B$3*1000*D49/D$5</f>
        <v>347.19625065512713</v>
      </c>
      <c r="I49" s="28">
        <f t="shared" ref="I49" si="147">$B$3*1000*E49/E$5</f>
        <v>157.52992602782678</v>
      </c>
      <c r="J49" s="84">
        <f t="shared" ref="J49" si="148">$B$3*1000*F49/F$5</f>
        <v>252.36308834147695</v>
      </c>
      <c r="K49" s="118">
        <f t="shared" ref="K49" si="149">H49*C49/1000/1.05</f>
        <v>17.68584634527631</v>
      </c>
      <c r="L49" s="118">
        <f t="shared" ref="L49" si="150">I49*C49/1000/1.05</f>
        <v>8.024424403356516</v>
      </c>
      <c r="M49" s="25">
        <f t="shared" ref="M49" si="151">J49*C49/1000</f>
        <v>13.497892143032235</v>
      </c>
      <c r="N49" s="28">
        <f t="shared" ref="N49" si="152">M49/1.05</f>
        <v>12.855135374316413</v>
      </c>
      <c r="O49" s="32"/>
      <c r="P49" s="40"/>
      <c r="Q49" s="45"/>
      <c r="R49" s="49"/>
      <c r="S49" s="37"/>
      <c r="T49" s="62"/>
      <c r="U49" s="53"/>
      <c r="V49" s="54"/>
    </row>
    <row r="50" spans="1:22" x14ac:dyDescent="0.25">
      <c r="A50" t="s">
        <v>129</v>
      </c>
      <c r="B50" s="114" t="s">
        <v>130</v>
      </c>
      <c r="C50" s="5">
        <v>43.38</v>
      </c>
      <c r="D50" s="25">
        <v>8.79266262054443</v>
      </c>
      <c r="E50" s="6">
        <v>13.101578235626199</v>
      </c>
      <c r="F50" s="6">
        <f t="shared" ref="F50:F51" si="153">(D50+E50)/2</f>
        <v>10.947120428085315</v>
      </c>
      <c r="G50" s="47"/>
      <c r="H50" s="6">
        <f t="shared" ref="H50:H51" si="154">$B$3*1000*D50/D$5</f>
        <v>58.031586896746411</v>
      </c>
      <c r="I50" s="28">
        <f t="shared" ref="I50:I51" si="155">$B$3*1000*E50/E$5</f>
        <v>86.470436621641497</v>
      </c>
      <c r="J50" s="84">
        <f t="shared" ref="J50:J51" si="156">$B$3*1000*F50/F$5</f>
        <v>72.251011759193958</v>
      </c>
      <c r="K50" s="118">
        <f t="shared" ref="K50:K51" si="157">H50*C50/1000/1.05</f>
        <v>2.3975335615055804</v>
      </c>
      <c r="L50" s="118">
        <f t="shared" ref="L50:L51" si="158">I50*C50/1000/1.05</f>
        <v>3.5724643244255319</v>
      </c>
      <c r="M50" s="25">
        <f t="shared" ref="M50:M51" si="159">J50*C50/1000</f>
        <v>3.1342488901138341</v>
      </c>
      <c r="N50" s="28">
        <f t="shared" ref="N50:N51" si="160">M50/1.05</f>
        <v>2.9849989429655563</v>
      </c>
      <c r="O50" s="32"/>
      <c r="P50" s="40"/>
      <c r="Q50" s="45"/>
      <c r="R50" s="49"/>
      <c r="S50" s="37"/>
      <c r="T50" s="62"/>
      <c r="U50" s="53"/>
      <c r="V50" s="54"/>
    </row>
    <row r="51" spans="1:22" x14ac:dyDescent="0.25">
      <c r="A51" t="s">
        <v>131</v>
      </c>
      <c r="B51" s="114" t="s">
        <v>132</v>
      </c>
      <c r="C51" s="5">
        <v>60.207000000000001</v>
      </c>
      <c r="D51" s="25">
        <v>2.6282801628112802</v>
      </c>
      <c r="E51" s="6">
        <v>12.686128616333001</v>
      </c>
      <c r="F51" s="6">
        <f t="shared" si="153"/>
        <v>7.65720438957214</v>
      </c>
      <c r="G51" s="47"/>
      <c r="H51" s="6">
        <f t="shared" si="154"/>
        <v>17.346653140176279</v>
      </c>
      <c r="I51" s="28">
        <f t="shared" si="155"/>
        <v>83.728468491657608</v>
      </c>
      <c r="J51" s="84">
        <f t="shared" si="156"/>
        <v>50.537560815916933</v>
      </c>
      <c r="K51" s="118">
        <f t="shared" si="157"/>
        <v>0.99465709105770772</v>
      </c>
      <c r="L51" s="118">
        <f t="shared" si="158"/>
        <v>4.800990383311647</v>
      </c>
      <c r="M51" s="25">
        <f t="shared" si="159"/>
        <v>3.0427149240439109</v>
      </c>
      <c r="N51" s="28">
        <f t="shared" si="160"/>
        <v>2.8978237371846767</v>
      </c>
      <c r="O51" s="32"/>
      <c r="P51" s="40"/>
      <c r="Q51" s="45"/>
      <c r="R51" s="49"/>
      <c r="S51" s="37"/>
      <c r="T51" s="62"/>
      <c r="U51" s="53"/>
      <c r="V51" s="54"/>
    </row>
    <row r="52" spans="1:22" x14ac:dyDescent="0.25">
      <c r="A52" t="s">
        <v>133</v>
      </c>
      <c r="B52" s="114" t="s">
        <v>134</v>
      </c>
      <c r="C52" s="5">
        <v>56.033999999999999</v>
      </c>
      <c r="D52" s="25">
        <v>16.826356887817401</v>
      </c>
      <c r="E52" s="6">
        <v>19.523139953613299</v>
      </c>
      <c r="F52" s="6">
        <f t="shared" ref="F52" si="161">(D52+E52)/2</f>
        <v>18.17474842071535</v>
      </c>
      <c r="G52" s="47"/>
      <c r="H52" s="6">
        <f t="shared" ref="H52" si="162">$B$3*1000*D52/D$5</f>
        <v>111.05398148787175</v>
      </c>
      <c r="I52" s="28">
        <f t="shared" ref="I52" si="163">$B$3*1000*E52/E$5</f>
        <v>128.85275389371196</v>
      </c>
      <c r="J52" s="84">
        <f t="shared" ref="J52" si="164">$B$3*1000*F52/F$5</f>
        <v>119.95336769079185</v>
      </c>
      <c r="K52" s="118">
        <f t="shared" ref="K52" si="165">H52*C52/1000/1.05</f>
        <v>5.9264750463727669</v>
      </c>
      <c r="L52" s="118">
        <f t="shared" ref="L52" si="166">I52*C52/1000/1.05</f>
        <v>6.8763192492192919</v>
      </c>
      <c r="M52" s="25">
        <f t="shared" ref="M52" si="167">J52*C52/1000</f>
        <v>6.7214670051858301</v>
      </c>
      <c r="N52" s="28">
        <f t="shared" ref="N52" si="168">M52/1.05</f>
        <v>6.4013971477960281</v>
      </c>
      <c r="O52" s="32"/>
      <c r="P52" s="40"/>
      <c r="Q52" s="45"/>
      <c r="R52" s="49"/>
      <c r="S52" s="37"/>
      <c r="T52" s="62"/>
      <c r="U52" s="53"/>
      <c r="V52" s="54"/>
    </row>
    <row r="53" spans="1:22" x14ac:dyDescent="0.25">
      <c r="A53" t="s">
        <v>135</v>
      </c>
      <c r="B53" s="114" t="s">
        <v>136</v>
      </c>
      <c r="C53" s="5">
        <v>68.123999999999995</v>
      </c>
      <c r="D53" s="25">
        <v>83.909950256347699</v>
      </c>
      <c r="E53" s="6">
        <v>88.355682373046903</v>
      </c>
      <c r="F53" s="6">
        <f t="shared" ref="F53:F56" si="169">(D53+E53)/2</f>
        <v>86.132816314697294</v>
      </c>
      <c r="G53" s="47"/>
      <c r="H53" s="6">
        <f t="shared" ref="H53:H56" si="170">$B$3*1000*D53/D$5</f>
        <v>553.80580149012951</v>
      </c>
      <c r="I53" s="28">
        <f t="shared" ref="I53:I56" si="171">$B$3*1000*E53/E$5</f>
        <v>583.14764033733775</v>
      </c>
      <c r="J53" s="84">
        <f t="shared" ref="J53:J56" si="172">$B$3*1000*F53/F$5</f>
        <v>568.47672091373363</v>
      </c>
      <c r="K53" s="118">
        <f t="shared" ref="K53:K56" si="173">H53*C53/1000/1.05</f>
        <v>35.930920400679604</v>
      </c>
      <c r="L53" s="118">
        <f t="shared" ref="L53:L56" si="174">I53*C53/1000/1.05</f>
        <v>37.834618905086472</v>
      </c>
      <c r="M53" s="25">
        <f t="shared" ref="M53:M56" si="175">J53*C53/1000</f>
        <v>38.726908135527182</v>
      </c>
      <c r="N53" s="28">
        <f t="shared" ref="N53:N56" si="176">M53/1.05</f>
        <v>36.882769652883027</v>
      </c>
      <c r="O53" s="32"/>
      <c r="P53" s="40"/>
      <c r="Q53" s="45"/>
      <c r="R53" s="49"/>
      <c r="S53" s="37"/>
      <c r="T53" s="62"/>
      <c r="U53" s="53"/>
      <c r="V53" s="54"/>
    </row>
    <row r="54" spans="1:22" x14ac:dyDescent="0.25">
      <c r="A54" t="s">
        <v>137</v>
      </c>
      <c r="B54" s="114" t="s">
        <v>138</v>
      </c>
      <c r="C54" s="5">
        <v>64.129000000000005</v>
      </c>
      <c r="D54" s="25">
        <v>5.9185461997985804</v>
      </c>
      <c r="E54" s="6">
        <v>4.7417545318603498</v>
      </c>
      <c r="F54" s="6">
        <f t="shared" si="169"/>
        <v>5.3301503658294651</v>
      </c>
      <c r="G54" s="47"/>
      <c r="H54" s="6">
        <f t="shared" si="170"/>
        <v>39.062414073923932</v>
      </c>
      <c r="I54" s="28">
        <f t="shared" si="171"/>
        <v>31.295587245181569</v>
      </c>
      <c r="J54" s="84">
        <f t="shared" si="172"/>
        <v>35.179000659552749</v>
      </c>
      <c r="K54" s="118">
        <f t="shared" si="173"/>
        <v>2.3857462401396838</v>
      </c>
      <c r="L54" s="118">
        <f t="shared" si="174"/>
        <v>1.9113854423297609</v>
      </c>
      <c r="M54" s="25">
        <f t="shared" si="175"/>
        <v>2.2559941332964586</v>
      </c>
      <c r="N54" s="28">
        <f t="shared" si="176"/>
        <v>2.1485658412347224</v>
      </c>
      <c r="O54" s="32"/>
      <c r="P54" s="40"/>
      <c r="Q54" s="45"/>
      <c r="R54" s="49"/>
      <c r="S54" s="37"/>
      <c r="T54" s="62"/>
      <c r="U54" s="53"/>
      <c r="V54" s="54"/>
    </row>
    <row r="55" spans="1:22" x14ac:dyDescent="0.25">
      <c r="A55" t="s">
        <v>139</v>
      </c>
      <c r="B55" s="114" t="s">
        <v>140</v>
      </c>
      <c r="C55" s="14">
        <v>78.578999999999994</v>
      </c>
      <c r="D55" s="73">
        <v>16.437282562255898</v>
      </c>
      <c r="E55" s="77">
        <v>52.602560043334996</v>
      </c>
      <c r="F55" s="6">
        <f t="shared" si="169"/>
        <v>34.519921302795446</v>
      </c>
      <c r="G55" s="47"/>
      <c r="H55" s="6">
        <f t="shared" si="170"/>
        <v>108.48609033731636</v>
      </c>
      <c r="I55" s="28">
        <f t="shared" si="171"/>
        <v>347.17697765561508</v>
      </c>
      <c r="J55" s="84">
        <f t="shared" si="172"/>
        <v>227.83153399646571</v>
      </c>
      <c r="K55" s="118">
        <f t="shared" si="173"/>
        <v>8.1187890405866483</v>
      </c>
      <c r="L55" s="118">
        <f t="shared" si="174"/>
        <v>25.981733073524353</v>
      </c>
      <c r="M55" s="25">
        <f t="shared" si="175"/>
        <v>17.902774109908279</v>
      </c>
      <c r="N55" s="28">
        <f t="shared" si="176"/>
        <v>17.050261057055504</v>
      </c>
      <c r="O55" s="32"/>
      <c r="P55" s="40"/>
      <c r="Q55" s="45"/>
      <c r="R55" s="49"/>
      <c r="S55" s="37"/>
      <c r="T55" s="62"/>
      <c r="U55" s="53"/>
      <c r="V55" s="54"/>
    </row>
    <row r="56" spans="1:22" x14ac:dyDescent="0.25">
      <c r="A56" t="s">
        <v>141</v>
      </c>
      <c r="B56" s="114" t="s">
        <v>142</v>
      </c>
      <c r="C56" s="14">
        <v>74.777000000000001</v>
      </c>
      <c r="D56" s="73">
        <v>2.1155459880828902</v>
      </c>
      <c r="E56" s="77">
        <v>1.3500119447708101</v>
      </c>
      <c r="F56" s="6">
        <f t="shared" si="169"/>
        <v>1.7327789664268503</v>
      </c>
      <c r="G56" s="47"/>
      <c r="H56" s="6">
        <f t="shared" si="170"/>
        <v>13.962606793833043</v>
      </c>
      <c r="I56" s="28">
        <f t="shared" si="171"/>
        <v>8.9100809237875644</v>
      </c>
      <c r="J56" s="84">
        <f t="shared" si="172"/>
        <v>11.436343858810305</v>
      </c>
      <c r="K56" s="118">
        <f t="shared" si="173"/>
        <v>0.99436366497376538</v>
      </c>
      <c r="L56" s="118">
        <f t="shared" si="174"/>
        <v>0.63454202022672634</v>
      </c>
      <c r="M56" s="25">
        <f t="shared" si="175"/>
        <v>0.85517548473025817</v>
      </c>
      <c r="N56" s="28">
        <f t="shared" si="176"/>
        <v>0.81445284260024586</v>
      </c>
      <c r="O56" s="32"/>
      <c r="P56" s="40"/>
      <c r="Q56" s="45"/>
      <c r="R56" s="49"/>
      <c r="S56" s="37"/>
      <c r="T56" s="62"/>
      <c r="U56" s="53"/>
      <c r="V56" s="54"/>
    </row>
    <row r="57" spans="1:22" x14ac:dyDescent="0.25">
      <c r="A57" t="s">
        <v>143</v>
      </c>
      <c r="B57" s="114" t="s">
        <v>144</v>
      </c>
      <c r="C57" s="14">
        <v>51.712000000000003</v>
      </c>
      <c r="D57" s="73">
        <v>4747.9873046875</v>
      </c>
      <c r="E57" s="77">
        <v>3860.9765625</v>
      </c>
      <c r="F57" s="6">
        <f t="shared" ref="F57" si="177">(D57+E57)/2</f>
        <v>4304.48193359375</v>
      </c>
      <c r="G57" s="47"/>
      <c r="H57" s="6">
        <f t="shared" ref="H57" si="178">$B$3*1000*D57/D$5</f>
        <v>31336.723555482084</v>
      </c>
      <c r="I57" s="28">
        <f t="shared" ref="I57" si="179">$B$3*1000*E57/E$5</f>
        <v>25482.451284949519</v>
      </c>
      <c r="J57" s="84">
        <f t="shared" ref="J57" si="180">$B$3*1000*F57/F$5</f>
        <v>28409.587420215801</v>
      </c>
      <c r="K57" s="118">
        <f t="shared" ref="K57" si="181">H57*C57/1000/1.05</f>
        <v>1543.3187128581806</v>
      </c>
      <c r="L57" s="118">
        <f t="shared" ref="L57" si="182">I57*C57/1000/1.05</f>
        <v>1254.9985912831521</v>
      </c>
      <c r="M57" s="25">
        <f t="shared" ref="M57" si="183">J57*C57/1000</f>
        <v>1469.1165846741997</v>
      </c>
      <c r="N57" s="28">
        <f t="shared" ref="N57" si="184">M57/1.05</f>
        <v>1399.1586520706662</v>
      </c>
      <c r="O57" s="32"/>
      <c r="P57" s="40"/>
      <c r="Q57" s="45"/>
      <c r="R57" s="49"/>
      <c r="S57" s="37"/>
      <c r="T57" s="62"/>
      <c r="U57" s="53"/>
      <c r="V57" s="54"/>
    </row>
    <row r="58" spans="1:22" x14ac:dyDescent="0.25">
      <c r="A58" t="s">
        <v>145</v>
      </c>
      <c r="B58" t="s">
        <v>146</v>
      </c>
      <c r="C58" s="14">
        <v>46.658999999999999</v>
      </c>
      <c r="D58" s="73">
        <v>17.430234909057599</v>
      </c>
      <c r="E58" s="77">
        <v>31.493675231933601</v>
      </c>
      <c r="F58" s="6">
        <f t="shared" ref="F58:F62" si="185">(D58+E58)/2</f>
        <v>24.461955070495598</v>
      </c>
      <c r="G58" s="47"/>
      <c r="H58" s="6">
        <f t="shared" ref="H58:H62" si="186">$B$3*1000*D58/D$5</f>
        <v>115.03957736218111</v>
      </c>
      <c r="I58" s="28">
        <f t="shared" ref="I58:I62" si="187">$B$3*1000*E58/E$5</f>
        <v>207.85830524755204</v>
      </c>
      <c r="J58" s="84">
        <f t="shared" ref="J58:J62" si="188">$B$3*1000*F58/F$5</f>
        <v>161.44894130486657</v>
      </c>
      <c r="K58" s="118">
        <f t="shared" ref="K58:K62" si="189">H58*C58/1000/1.05</f>
        <v>5.1120301334685792</v>
      </c>
      <c r="L58" s="118">
        <f t="shared" ref="L58:L62" si="190">I58*C58/1000/1.05</f>
        <v>9.236629204329077</v>
      </c>
      <c r="M58" s="25">
        <f t="shared" ref="M58:M62" si="191">J58*C58/1000</f>
        <v>7.5330461523437693</v>
      </c>
      <c r="N58" s="28">
        <f t="shared" ref="N58:N62" si="192">M58/1.05</f>
        <v>7.1743296688988272</v>
      </c>
      <c r="O58" s="32"/>
      <c r="P58" s="40"/>
      <c r="Q58" s="45"/>
      <c r="R58" s="49"/>
      <c r="S58" s="37"/>
      <c r="T58" s="62"/>
      <c r="U58" s="53"/>
      <c r="V58" s="54"/>
    </row>
    <row r="59" spans="1:22" x14ac:dyDescent="0.25">
      <c r="A59" t="s">
        <v>147</v>
      </c>
      <c r="B59" t="s">
        <v>148</v>
      </c>
      <c r="C59" s="5">
        <v>50.908999999999999</v>
      </c>
      <c r="D59" s="25">
        <v>12031.677734375</v>
      </c>
      <c r="E59" s="6">
        <v>7550.67578125</v>
      </c>
      <c r="F59" s="6">
        <f t="shared" si="185"/>
        <v>9791.1767578125</v>
      </c>
      <c r="G59" s="47"/>
      <c r="H59" s="6">
        <f t="shared" si="186"/>
        <v>79409.091658380858</v>
      </c>
      <c r="I59" s="28">
        <f t="shared" si="187"/>
        <v>49834.471836204335</v>
      </c>
      <c r="J59" s="84">
        <f t="shared" si="188"/>
        <v>64621.781747292596</v>
      </c>
      <c r="K59" s="118">
        <f t="shared" si="189"/>
        <v>3850.1309021300103</v>
      </c>
      <c r="L59" s="118">
        <f t="shared" si="190"/>
        <v>2416.2125016279301</v>
      </c>
      <c r="M59" s="25">
        <f t="shared" si="191"/>
        <v>3289.8302869729187</v>
      </c>
      <c r="N59" s="28">
        <f t="shared" si="192"/>
        <v>3133.17170187897</v>
      </c>
      <c r="O59" s="32"/>
      <c r="P59" s="40"/>
      <c r="Q59" s="45"/>
      <c r="R59" s="49"/>
      <c r="S59" s="37"/>
      <c r="T59" s="62"/>
      <c r="U59" s="53"/>
      <c r="V59" s="54"/>
    </row>
    <row r="60" spans="1:22" x14ac:dyDescent="0.25">
      <c r="A60" t="s">
        <v>150</v>
      </c>
      <c r="B60" t="s">
        <v>149</v>
      </c>
      <c r="C60" s="5">
        <v>39.591000000000001</v>
      </c>
      <c r="D60" s="25">
        <v>902.31103515625</v>
      </c>
      <c r="E60" s="6">
        <v>674.143798828125</v>
      </c>
      <c r="F60" s="6">
        <f t="shared" si="185"/>
        <v>788.2274169921875</v>
      </c>
      <c r="G60" s="47"/>
      <c r="H60" s="6">
        <f t="shared" si="186"/>
        <v>5955.2542277939592</v>
      </c>
      <c r="I60" s="28">
        <f t="shared" si="187"/>
        <v>4449.3501150820584</v>
      </c>
      <c r="J60" s="84">
        <f t="shared" si="188"/>
        <v>5202.3021714380093</v>
      </c>
      <c r="K60" s="118">
        <f t="shared" si="189"/>
        <v>224.54711441199106</v>
      </c>
      <c r="L60" s="118">
        <f t="shared" si="190"/>
        <v>167.76592419639405</v>
      </c>
      <c r="M60" s="25">
        <f t="shared" si="191"/>
        <v>205.96434526940223</v>
      </c>
      <c r="N60" s="28">
        <f t="shared" si="192"/>
        <v>196.15651930419259</v>
      </c>
      <c r="O60" s="32"/>
      <c r="P60" s="40"/>
      <c r="Q60" s="45"/>
      <c r="R60" s="49"/>
      <c r="S60" s="37"/>
      <c r="T60" s="62"/>
      <c r="U60" s="53"/>
      <c r="V60" s="54"/>
    </row>
    <row r="61" spans="1:22" x14ac:dyDescent="0.25">
      <c r="A61" t="s">
        <v>151</v>
      </c>
      <c r="B61" t="s">
        <v>152</v>
      </c>
      <c r="C61" s="5">
        <v>42.183</v>
      </c>
      <c r="D61" s="25">
        <v>89.338005065917997</v>
      </c>
      <c r="E61" s="6">
        <v>87.214431762695298</v>
      </c>
      <c r="F61" s="6">
        <f t="shared" si="185"/>
        <v>88.276218414306641</v>
      </c>
      <c r="G61" s="47"/>
      <c r="H61" s="6">
        <f t="shared" si="186"/>
        <v>589.63097162981774</v>
      </c>
      <c r="I61" s="28">
        <f t="shared" si="187"/>
        <v>575.61538454364472</v>
      </c>
      <c r="J61" s="84">
        <f t="shared" si="188"/>
        <v>582.62317808673117</v>
      </c>
      <c r="K61" s="118">
        <f t="shared" si="189"/>
        <v>23.688003120248187</v>
      </c>
      <c r="L61" s="118">
        <f t="shared" si="190"/>
        <v>23.124936920194823</v>
      </c>
      <c r="M61" s="25">
        <f t="shared" si="191"/>
        <v>24.576793521232581</v>
      </c>
      <c r="N61" s="28">
        <f t="shared" si="192"/>
        <v>23.406470020221505</v>
      </c>
      <c r="O61" s="32"/>
      <c r="P61" s="40"/>
      <c r="Q61" s="45"/>
      <c r="R61" s="49"/>
      <c r="S61" s="37"/>
      <c r="T61" s="62"/>
      <c r="U61" s="53"/>
      <c r="V61" s="54"/>
    </row>
    <row r="62" spans="1:22" x14ac:dyDescent="0.25">
      <c r="A62" t="s">
        <v>153</v>
      </c>
      <c r="B62" t="s">
        <v>154</v>
      </c>
      <c r="C62" s="5">
        <v>42.793999999999997</v>
      </c>
      <c r="D62" s="25">
        <v>143.51622009277301</v>
      </c>
      <c r="E62" s="6">
        <v>104.52260589599599</v>
      </c>
      <c r="F62" s="6">
        <f t="shared" si="185"/>
        <v>124.01941299438451</v>
      </c>
      <c r="G62" s="47"/>
      <c r="H62" s="6">
        <f t="shared" si="186"/>
        <v>947.20727461400679</v>
      </c>
      <c r="I62" s="28">
        <f t="shared" si="187"/>
        <v>689.84936059701749</v>
      </c>
      <c r="J62" s="84">
        <f t="shared" si="188"/>
        <v>818.52831760551226</v>
      </c>
      <c r="K62" s="118">
        <f t="shared" si="189"/>
        <v>38.604560104601717</v>
      </c>
      <c r="L62" s="118">
        <f t="shared" si="190"/>
        <v>28.115631940370253</v>
      </c>
      <c r="M62" s="25">
        <f t="shared" si="191"/>
        <v>35.028100823610288</v>
      </c>
      <c r="N62" s="28">
        <f t="shared" si="192"/>
        <v>33.36009602248599</v>
      </c>
      <c r="O62" s="32"/>
      <c r="P62" s="40"/>
      <c r="Q62" s="45"/>
      <c r="R62" s="49"/>
      <c r="S62" s="37"/>
      <c r="T62" s="62"/>
      <c r="U62" s="53"/>
      <c r="V62" s="54"/>
    </row>
    <row r="63" spans="1:22" x14ac:dyDescent="0.25">
      <c r="A63" t="s">
        <v>155</v>
      </c>
      <c r="B63" s="114" t="s">
        <v>156</v>
      </c>
      <c r="C63" s="5">
        <v>21.635000000000002</v>
      </c>
      <c r="D63" s="25">
        <v>301.296630859375</v>
      </c>
      <c r="E63" s="6">
        <v>2033.83972167969</v>
      </c>
      <c r="F63" s="6">
        <f t="shared" ref="F63:F65" si="193">(D63+E63)/2</f>
        <v>1167.5681762695326</v>
      </c>
      <c r="G63" s="47"/>
      <c r="H63" s="6">
        <f t="shared" ref="H63:H65" si="194">$B$3*1000*D63/D$5</f>
        <v>1988.5582297402102</v>
      </c>
      <c r="I63" s="28">
        <f t="shared" ref="I63:I65" si="195">$B$3*1000*E63/E$5</f>
        <v>13423.34530918251</v>
      </c>
      <c r="J63" s="84">
        <f t="shared" ref="J63:J65" si="196">$B$3*1000*F63/F$5</f>
        <v>7705.9517694613614</v>
      </c>
      <c r="K63" s="118">
        <f t="shared" ref="K63:K65" si="197">H63*C63/1000/1.05</f>
        <v>40.973768857551853</v>
      </c>
      <c r="L63" s="118">
        <f t="shared" ref="L63:L65" si="198">I63*C63/1000/1.05</f>
        <v>276.58483406110821</v>
      </c>
      <c r="M63" s="25">
        <f t="shared" ref="M63:M65" si="199">J63*C63/1000</f>
        <v>166.71826653229658</v>
      </c>
      <c r="N63" s="28">
        <f t="shared" ref="N63:N65" si="200">M63/1.05</f>
        <v>158.77930145933007</v>
      </c>
      <c r="O63" s="32"/>
      <c r="P63" s="40"/>
      <c r="Q63" s="45"/>
      <c r="R63" s="49"/>
      <c r="S63" s="37"/>
      <c r="T63" s="62"/>
      <c r="U63" s="53"/>
      <c r="V63" s="54"/>
    </row>
    <row r="64" spans="1:22" x14ac:dyDescent="0.25">
      <c r="A64" t="s">
        <v>157</v>
      </c>
      <c r="B64" s="114" t="s">
        <v>158</v>
      </c>
      <c r="C64" s="5">
        <v>26.477</v>
      </c>
      <c r="D64" s="25">
        <v>515.08306884765602</v>
      </c>
      <c r="E64" s="6">
        <v>471.973388671875</v>
      </c>
      <c r="F64" s="6">
        <f t="shared" si="193"/>
        <v>493.52822875976551</v>
      </c>
      <c r="G64" s="47"/>
      <c r="H64" s="6">
        <f t="shared" si="194"/>
        <v>3399.5490511638382</v>
      </c>
      <c r="I64" s="28">
        <f t="shared" si="195"/>
        <v>3115.0250953183818</v>
      </c>
      <c r="J64" s="84">
        <f t="shared" si="196"/>
        <v>3257.2870732411102</v>
      </c>
      <c r="K64" s="118">
        <f t="shared" si="197"/>
        <v>85.723676407299948</v>
      </c>
      <c r="L64" s="118">
        <f t="shared" si="198"/>
        <v>78.549066141661697</v>
      </c>
      <c r="M64" s="25">
        <f t="shared" si="199"/>
        <v>86.243189838204884</v>
      </c>
      <c r="N64" s="28">
        <f t="shared" si="200"/>
        <v>82.136371274480837</v>
      </c>
      <c r="O64" s="32"/>
      <c r="P64" s="40"/>
      <c r="Q64" s="45"/>
      <c r="R64" s="49"/>
      <c r="S64" s="37"/>
      <c r="T64" s="62"/>
      <c r="U64" s="53"/>
      <c r="V64" s="54"/>
    </row>
    <row r="65" spans="1:22" x14ac:dyDescent="0.25">
      <c r="A65" t="s">
        <v>159</v>
      </c>
      <c r="B65" s="114" t="s">
        <v>160</v>
      </c>
      <c r="C65" s="5">
        <v>25.565000000000001</v>
      </c>
      <c r="D65" s="25">
        <v>2148.91137695313</v>
      </c>
      <c r="E65" s="6">
        <v>943.70281982421898</v>
      </c>
      <c r="F65" s="6">
        <f t="shared" si="193"/>
        <v>1546.3070983886746</v>
      </c>
      <c r="G65" s="47"/>
      <c r="H65" s="6">
        <f t="shared" si="194"/>
        <v>14182.818411988723</v>
      </c>
      <c r="I65" s="28">
        <f t="shared" si="195"/>
        <v>6228.4400706304868</v>
      </c>
      <c r="J65" s="84">
        <f t="shared" si="196"/>
        <v>10205.629241309605</v>
      </c>
      <c r="K65" s="118">
        <f t="shared" si="197"/>
        <v>345.31785971665875</v>
      </c>
      <c r="L65" s="118">
        <f t="shared" si="198"/>
        <v>151.64768610063658</v>
      </c>
      <c r="M65" s="25">
        <f t="shared" si="199"/>
        <v>260.90691155408007</v>
      </c>
      <c r="N65" s="28">
        <f t="shared" si="200"/>
        <v>248.48277290864766</v>
      </c>
      <c r="O65" s="32"/>
      <c r="P65" s="40"/>
      <c r="Q65" s="45"/>
      <c r="R65" s="49"/>
      <c r="S65" s="37"/>
      <c r="T65" s="62"/>
      <c r="U65" s="53"/>
      <c r="V65" s="54"/>
    </row>
    <row r="66" spans="1:22" x14ac:dyDescent="0.25">
      <c r="A66" t="s">
        <v>161</v>
      </c>
      <c r="B66" s="114" t="s">
        <v>162</v>
      </c>
      <c r="C66" s="5">
        <v>42.643999999999998</v>
      </c>
      <c r="D66" s="25">
        <v>56.919857025146499</v>
      </c>
      <c r="E66" s="6">
        <v>32.633010864257798</v>
      </c>
      <c r="F66" s="6">
        <f t="shared" ref="F66:F68" si="201">(D66+E66)/2</f>
        <v>44.776433944702148</v>
      </c>
      <c r="G66" s="47"/>
      <c r="H66" s="6">
        <f t="shared" ref="H66:H68" si="202">$B$3*1000*D66/D$5</f>
        <v>375.67114441389134</v>
      </c>
      <c r="I66" s="28">
        <f t="shared" ref="I66:I68" si="203">$B$3*1000*E66/E$5</f>
        <v>215.37792218330196</v>
      </c>
      <c r="J66" s="84">
        <f t="shared" ref="J66:J68" si="204">$B$3*1000*F66/F$5</f>
        <v>295.52453329859668</v>
      </c>
      <c r="K66" s="118">
        <f t="shared" ref="K66:K68" si="205">H66*C66/1000/1.05</f>
        <v>15.257257411796171</v>
      </c>
      <c r="L66" s="118">
        <f t="shared" ref="L66:L68" si="206">I66*C66/1000/1.05</f>
        <v>8.7472153462711688</v>
      </c>
      <c r="M66" s="25">
        <f t="shared" ref="M66:M68" si="207">J66*C66/1000</f>
        <v>12.602348197985357</v>
      </c>
      <c r="N66" s="28">
        <f t="shared" ref="N66:N68" si="208">M66/1.05</f>
        <v>12.002236379033674</v>
      </c>
      <c r="O66" s="32"/>
      <c r="P66" s="40"/>
      <c r="Q66" s="45"/>
      <c r="R66" s="49"/>
      <c r="S66" s="37"/>
      <c r="T66" s="62"/>
      <c r="U66" s="53"/>
      <c r="V66" s="54"/>
    </row>
    <row r="67" spans="1:22" x14ac:dyDescent="0.25">
      <c r="A67" t="s">
        <v>163</v>
      </c>
      <c r="B67" s="114" t="s">
        <v>164</v>
      </c>
      <c r="C67" s="5">
        <v>43.100999999999999</v>
      </c>
      <c r="D67" s="25">
        <v>11695.533203125</v>
      </c>
      <c r="E67" s="6">
        <v>28774.833984375</v>
      </c>
      <c r="F67" s="6">
        <f t="shared" si="201"/>
        <v>20235.18359375</v>
      </c>
      <c r="G67" s="47"/>
      <c r="H67" s="6">
        <f t="shared" si="202"/>
        <v>77190.537232157163</v>
      </c>
      <c r="I67" s="28">
        <f t="shared" si="203"/>
        <v>189913.94880795674</v>
      </c>
      <c r="J67" s="84">
        <f t="shared" si="204"/>
        <v>133552.24302005695</v>
      </c>
      <c r="K67" s="118">
        <f t="shared" si="205"/>
        <v>3168.5612811840051</v>
      </c>
      <c r="L67" s="118">
        <f t="shared" si="206"/>
        <v>7795.6962929254696</v>
      </c>
      <c r="M67" s="25">
        <f t="shared" si="207"/>
        <v>5756.2352264074752</v>
      </c>
      <c r="N67" s="28">
        <f t="shared" si="208"/>
        <v>5482.1287870547385</v>
      </c>
      <c r="O67" s="32"/>
      <c r="P67" s="40"/>
      <c r="Q67" s="45"/>
      <c r="R67" s="49"/>
      <c r="S67" s="37"/>
      <c r="T67" s="62"/>
      <c r="U67" s="53"/>
      <c r="V67" s="54"/>
    </row>
    <row r="68" spans="1:22" x14ac:dyDescent="0.25">
      <c r="A68" t="s">
        <v>165</v>
      </c>
      <c r="B68" s="114" t="s">
        <v>166</v>
      </c>
      <c r="C68" s="5">
        <v>47.503999999999998</v>
      </c>
      <c r="D68" s="25">
        <v>15202.4921875</v>
      </c>
      <c r="E68" s="6">
        <v>11356.7314453125</v>
      </c>
      <c r="F68" s="6">
        <f t="shared" si="201"/>
        <v>13279.61181640625</v>
      </c>
      <c r="G68" s="47"/>
      <c r="H68" s="6">
        <f t="shared" si="202"/>
        <v>100336.47195386062</v>
      </c>
      <c r="I68" s="28">
        <f t="shared" si="203"/>
        <v>74954.445106510568</v>
      </c>
      <c r="J68" s="84">
        <f t="shared" si="204"/>
        <v>87645.458530185599</v>
      </c>
      <c r="K68" s="118">
        <f t="shared" si="205"/>
        <v>4539.4131082820895</v>
      </c>
      <c r="L68" s="118">
        <f t="shared" si="206"/>
        <v>3391.0818669901696</v>
      </c>
      <c r="M68" s="25">
        <f t="shared" si="207"/>
        <v>4163.5098620179369</v>
      </c>
      <c r="N68" s="28">
        <f t="shared" si="208"/>
        <v>3965.2474876361302</v>
      </c>
      <c r="O68" s="32"/>
      <c r="P68" s="40"/>
      <c r="Q68" s="45"/>
      <c r="R68" s="49"/>
      <c r="S68" s="37"/>
      <c r="T68" s="62"/>
      <c r="U68" s="53"/>
      <c r="V68" s="54"/>
    </row>
    <row r="69" spans="1:22" x14ac:dyDescent="0.25">
      <c r="A69" t="s">
        <v>167</v>
      </c>
      <c r="B69" s="114" t="s">
        <v>168</v>
      </c>
      <c r="C69" s="5">
        <v>54.636000000000003</v>
      </c>
      <c r="D69" s="25">
        <v>25.631412506103501</v>
      </c>
      <c r="E69" s="6">
        <v>72.282333374023395</v>
      </c>
      <c r="F69" s="6">
        <f t="shared" ref="F69:F70" si="209">(D69+E69)/2</f>
        <v>48.956872940063448</v>
      </c>
      <c r="G69" s="47"/>
      <c r="H69" s="6">
        <f t="shared" ref="H69:H70" si="210">$B$3*1000*D69/D$5</f>
        <v>169.1673621888836</v>
      </c>
      <c r="I69" s="28">
        <f t="shared" ref="I69:I70" si="211">$B$3*1000*E69/E$5</f>
        <v>477.06351208031504</v>
      </c>
      <c r="J69" s="84">
        <f t="shared" ref="J69:J70" si="212">$B$3*1000*F69/F$5</f>
        <v>323.11543713459935</v>
      </c>
      <c r="K69" s="118">
        <f t="shared" ref="K69:K70" si="213">H69*C69/1000/1.05</f>
        <v>8.8025028576684257</v>
      </c>
      <c r="L69" s="118">
        <f t="shared" ref="L69:L70" si="214">I69*C69/1000/1.05</f>
        <v>24.823659091447706</v>
      </c>
      <c r="M69" s="25">
        <f t="shared" ref="M69:M70" si="215">J69*C69/1000</f>
        <v>17.653735023285972</v>
      </c>
      <c r="N69" s="28">
        <f t="shared" ref="N69:N70" si="216">M69/1.05</f>
        <v>16.813080974558069</v>
      </c>
      <c r="O69" s="32"/>
      <c r="P69" s="40"/>
      <c r="Q69" s="45"/>
      <c r="R69" s="49"/>
      <c r="S69" s="37"/>
      <c r="T69" s="62"/>
      <c r="U69" s="53"/>
      <c r="V69" s="54"/>
    </row>
    <row r="70" spans="1:22" x14ac:dyDescent="0.25">
      <c r="A70" t="s">
        <v>169</v>
      </c>
      <c r="B70" s="114" t="s">
        <v>170</v>
      </c>
      <c r="C70" s="5">
        <v>57.902999999999999</v>
      </c>
      <c r="D70" s="25">
        <v>36.6382865905762</v>
      </c>
      <c r="E70" s="6">
        <v>18.8289279937744</v>
      </c>
      <c r="F70" s="6">
        <f t="shared" si="209"/>
        <v>27.7336072921753</v>
      </c>
      <c r="G70" s="47"/>
      <c r="H70" s="6">
        <f t="shared" si="210"/>
        <v>241.81274817266578</v>
      </c>
      <c r="I70" s="28">
        <f t="shared" si="211"/>
        <v>124.27095388491585</v>
      </c>
      <c r="J70" s="84">
        <f t="shared" si="212"/>
        <v>183.0418510287908</v>
      </c>
      <c r="K70" s="118">
        <f t="shared" si="213"/>
        <v>13.334936721373204</v>
      </c>
      <c r="L70" s="118">
        <f t="shared" si="214"/>
        <v>6.8530105169507447</v>
      </c>
      <c r="M70" s="25">
        <f t="shared" si="215"/>
        <v>10.598672300120073</v>
      </c>
      <c r="N70" s="28">
        <f t="shared" si="216"/>
        <v>10.093973619161973</v>
      </c>
      <c r="O70" s="32"/>
      <c r="P70" s="40"/>
      <c r="Q70" s="45"/>
      <c r="R70" s="49"/>
      <c r="S70" s="37"/>
      <c r="T70" s="62"/>
      <c r="U70" s="53"/>
      <c r="V70" s="54"/>
    </row>
    <row r="71" spans="1:22" x14ac:dyDescent="0.25">
      <c r="A71" t="s">
        <v>171</v>
      </c>
      <c r="B71" s="114" t="s">
        <v>172</v>
      </c>
      <c r="C71" s="5">
        <v>43.295000000000002</v>
      </c>
      <c r="D71" s="25">
        <v>2084.14501953125</v>
      </c>
      <c r="E71" s="6">
        <v>1864.92211914063</v>
      </c>
      <c r="F71" s="6">
        <f t="shared" ref="F71:F73" si="217">(D71+E71)/2</f>
        <v>1974.53356933594</v>
      </c>
      <c r="G71" s="47"/>
      <c r="H71" s="6">
        <f t="shared" ref="H71:H73" si="218">$B$3*1000*D71/D$5</f>
        <v>13755.360352818832</v>
      </c>
      <c r="I71" s="28">
        <f t="shared" ref="I71:I73" si="219">$B$3*1000*E71/E$5</f>
        <v>12308.488871130237</v>
      </c>
      <c r="J71" s="84">
        <f t="shared" ref="J71:J73" si="220">$B$3*1000*F71/F$5</f>
        <v>13031.924611974535</v>
      </c>
      <c r="K71" s="118">
        <f t="shared" ref="K71:K73" si="221">H71*C71/1000/1.05</f>
        <v>567.17935854789653</v>
      </c>
      <c r="L71" s="118">
        <f t="shared" ref="L71:L73" si="222">I71*C71/1000/1.05</f>
        <v>507.52002445293675</v>
      </c>
      <c r="M71" s="25">
        <f t="shared" ref="M71:M73" si="223">J71*C71/1000</f>
        <v>564.21717607543746</v>
      </c>
      <c r="N71" s="28">
        <f t="shared" ref="N71:N73" si="224">M71/1.05</f>
        <v>537.34969150041661</v>
      </c>
      <c r="O71" s="32"/>
      <c r="P71" s="40"/>
      <c r="Q71" s="45"/>
      <c r="R71" s="49"/>
      <c r="S71" s="37"/>
      <c r="T71" s="62"/>
      <c r="U71" s="53"/>
      <c r="V71" s="54"/>
    </row>
    <row r="72" spans="1:22" x14ac:dyDescent="0.25">
      <c r="A72" t="s">
        <v>173</v>
      </c>
      <c r="B72" s="114" t="s">
        <v>174</v>
      </c>
      <c r="C72" s="5">
        <v>39.232999999999997</v>
      </c>
      <c r="D72" s="25">
        <v>1035.82897949219</v>
      </c>
      <c r="E72" s="6">
        <v>856.50744628906295</v>
      </c>
      <c r="F72" s="6">
        <f t="shared" si="217"/>
        <v>946.16821289062648</v>
      </c>
      <c r="G72" s="47"/>
      <c r="H72" s="6">
        <f t="shared" si="218"/>
        <v>6836.4728669467822</v>
      </c>
      <c r="I72" s="28">
        <f t="shared" si="219"/>
        <v>5652.9504704180827</v>
      </c>
      <c r="J72" s="84">
        <f t="shared" si="220"/>
        <v>6244.711668682432</v>
      </c>
      <c r="K72" s="118">
        <f t="shared" si="221"/>
        <v>255.44318094183154</v>
      </c>
      <c r="L72" s="118">
        <f t="shared" si="222"/>
        <v>211.22114838658342</v>
      </c>
      <c r="M72" s="25">
        <f t="shared" si="223"/>
        <v>244.99877289741784</v>
      </c>
      <c r="N72" s="28">
        <f t="shared" si="224"/>
        <v>233.33216466420745</v>
      </c>
      <c r="O72" s="32"/>
      <c r="P72" s="40"/>
      <c r="Q72" s="45"/>
      <c r="R72" s="49"/>
      <c r="S72" s="37"/>
      <c r="T72" s="62"/>
      <c r="U72" s="53"/>
      <c r="V72" s="54"/>
    </row>
    <row r="73" spans="1:22" x14ac:dyDescent="0.25">
      <c r="A73" t="s">
        <v>175</v>
      </c>
      <c r="B73" s="114" t="s">
        <v>176</v>
      </c>
      <c r="C73" s="5">
        <v>54.122</v>
      </c>
      <c r="D73" s="25">
        <v>909.82897949218795</v>
      </c>
      <c r="E73" s="6">
        <v>788.7861328125</v>
      </c>
      <c r="F73" s="6">
        <f t="shared" si="217"/>
        <v>849.30755615234398</v>
      </c>
      <c r="G73" s="47"/>
      <c r="H73" s="6">
        <f t="shared" si="218"/>
        <v>6004.8726720404738</v>
      </c>
      <c r="I73" s="28">
        <f t="shared" si="219"/>
        <v>5205.9896967163349</v>
      </c>
      <c r="J73" s="84">
        <f t="shared" si="220"/>
        <v>5605.4311843784035</v>
      </c>
      <c r="K73" s="118">
        <f t="shared" si="221"/>
        <v>309.51973214873766</v>
      </c>
      <c r="L73" s="118">
        <f t="shared" si="222"/>
        <v>268.34149939588713</v>
      </c>
      <c r="M73" s="25">
        <f t="shared" si="223"/>
        <v>303.377146560928</v>
      </c>
      <c r="N73" s="28">
        <f t="shared" si="224"/>
        <v>288.93061577231236</v>
      </c>
      <c r="O73" s="32"/>
      <c r="P73" s="40"/>
      <c r="Q73" s="45"/>
      <c r="R73" s="49"/>
      <c r="S73" s="37"/>
      <c r="T73" s="62"/>
      <c r="U73" s="53"/>
      <c r="V73" s="54"/>
    </row>
    <row r="74" spans="1:22" x14ac:dyDescent="0.25">
      <c r="A74" t="s">
        <v>177</v>
      </c>
      <c r="B74" s="114" t="s">
        <v>178</v>
      </c>
      <c r="C74" s="5">
        <v>117.66</v>
      </c>
      <c r="D74" s="25">
        <v>1966.2353515625</v>
      </c>
      <c r="E74" s="6">
        <v>1403.77893066406</v>
      </c>
      <c r="F74" s="6">
        <f t="shared" ref="F74" si="225">(D74+E74)/2</f>
        <v>1685.0071411132799</v>
      </c>
      <c r="G74" s="47"/>
      <c r="H74" s="6">
        <f t="shared" ref="H74" si="226">$B$3*1000*D74/D$5</f>
        <v>12977.156361833522</v>
      </c>
      <c r="I74" s="28">
        <f t="shared" ref="I74" si="227">$B$3*1000*E74/E$5</f>
        <v>9264.9431138538384</v>
      </c>
      <c r="J74" s="84">
        <f t="shared" ref="J74" si="228">$B$3*1000*F74/F$5</f>
        <v>11121.049737843679</v>
      </c>
      <c r="K74" s="118">
        <f t="shared" ref="K74" si="229">H74*C74/1000/1.05</f>
        <v>1454.183064317459</v>
      </c>
      <c r="L74" s="118">
        <f t="shared" ref="L74" si="230">I74*C74/1000/1.05</f>
        <v>1038.2030540724215</v>
      </c>
      <c r="M74" s="25">
        <f t="shared" ref="M74" si="231">J74*C74/1000</f>
        <v>1308.5027121546873</v>
      </c>
      <c r="N74" s="28">
        <f t="shared" ref="N74" si="232">M74/1.05</f>
        <v>1246.1930591949401</v>
      </c>
      <c r="O74" s="32"/>
      <c r="P74" s="40"/>
      <c r="Q74" s="45"/>
      <c r="R74" s="49"/>
      <c r="S74" s="37"/>
      <c r="T74" s="62"/>
      <c r="U74" s="53"/>
      <c r="V74" s="54"/>
    </row>
    <row r="75" spans="1:22" x14ac:dyDescent="0.25">
      <c r="A75" t="s">
        <v>179</v>
      </c>
      <c r="B75" s="114" t="s">
        <v>180</v>
      </c>
      <c r="C75" s="5">
        <v>72.691000000000003</v>
      </c>
      <c r="D75" s="25">
        <v>1809.84387207031</v>
      </c>
      <c r="E75" s="6">
        <v>1214.63757324219</v>
      </c>
      <c r="F75" s="6">
        <f t="shared" ref="F75:F78" si="233">(D75+E75)/2</f>
        <v>1512.24072265625</v>
      </c>
      <c r="G75" s="47"/>
      <c r="H75" s="6">
        <f t="shared" ref="H75:H78" si="234">$B$3*1000*D75/D$5</f>
        <v>11944.972355266942</v>
      </c>
      <c r="I75" s="28">
        <f t="shared" ref="I75:I78" si="235">$B$3*1000*E75/E$5</f>
        <v>8016.6098622913905</v>
      </c>
      <c r="J75" s="84">
        <f t="shared" ref="J75:J78" si="236">$B$3*1000*F75/F$5</f>
        <v>9980.7911087791654</v>
      </c>
      <c r="K75" s="118">
        <f t="shared" ref="K75:K78" si="237">H75*C75/1000/1.05</f>
        <v>826.94474807305642</v>
      </c>
      <c r="L75" s="118">
        <f t="shared" ref="L75:L78" si="238">I75*C75/1000/1.05</f>
        <v>554.9860833331652</v>
      </c>
      <c r="M75" s="25">
        <f t="shared" ref="M75:M78" si="239">J75*C75/1000</f>
        <v>725.51368648826633</v>
      </c>
      <c r="N75" s="28">
        <f t="shared" ref="N75:N78" si="240">M75/1.05</f>
        <v>690.96541570311081</v>
      </c>
      <c r="O75" s="32"/>
      <c r="P75" s="40"/>
      <c r="Q75" s="45"/>
      <c r="R75" s="49"/>
      <c r="S75" s="37"/>
      <c r="T75" s="62"/>
      <c r="U75" s="53"/>
      <c r="V75" s="54"/>
    </row>
    <row r="76" spans="1:22" x14ac:dyDescent="0.25">
      <c r="A76" t="s">
        <v>181</v>
      </c>
      <c r="B76" s="114" t="s">
        <v>182</v>
      </c>
      <c r="C76" s="5">
        <v>31.629000000000001</v>
      </c>
      <c r="D76" s="25">
        <v>1300.69763183594</v>
      </c>
      <c r="E76" s="6">
        <v>911.56457519531295</v>
      </c>
      <c r="F76" s="6">
        <f t="shared" si="233"/>
        <v>1106.1311035156264</v>
      </c>
      <c r="G76" s="47"/>
      <c r="H76" s="6">
        <f t="shared" si="234"/>
        <v>8584.606382134325</v>
      </c>
      <c r="I76" s="28">
        <f t="shared" si="235"/>
        <v>6016.3276063658486</v>
      </c>
      <c r="J76" s="84">
        <f t="shared" si="236"/>
        <v>7300.4669942500859</v>
      </c>
      <c r="K76" s="118">
        <f t="shared" si="237"/>
        <v>258.59287167669197</v>
      </c>
      <c r="L76" s="118">
        <f t="shared" si="238"/>
        <v>181.22897701118612</v>
      </c>
      <c r="M76" s="25">
        <f t="shared" si="239"/>
        <v>230.90647056113596</v>
      </c>
      <c r="N76" s="28">
        <f t="shared" si="240"/>
        <v>219.910924343939</v>
      </c>
      <c r="O76" s="32"/>
      <c r="P76" s="40"/>
      <c r="Q76" s="45"/>
      <c r="R76" s="49"/>
      <c r="S76" s="37"/>
      <c r="T76" s="62"/>
      <c r="U76" s="53"/>
      <c r="V76" s="54"/>
    </row>
    <row r="77" spans="1:22" x14ac:dyDescent="0.25">
      <c r="A77" t="s">
        <v>183</v>
      </c>
      <c r="B77" s="114" t="s">
        <v>184</v>
      </c>
      <c r="C77" s="5">
        <v>18.61</v>
      </c>
      <c r="D77" s="25">
        <v>282.00961303710898</v>
      </c>
      <c r="E77" s="6">
        <v>156.11018371582</v>
      </c>
      <c r="F77" s="6">
        <f t="shared" si="233"/>
        <v>219.0598983764645</v>
      </c>
      <c r="G77" s="47"/>
      <c r="H77" s="6">
        <f t="shared" si="234"/>
        <v>1861.2638822786416</v>
      </c>
      <c r="I77" s="28">
        <f t="shared" si="235"/>
        <v>1030.327454007409</v>
      </c>
      <c r="J77" s="84">
        <f t="shared" si="236"/>
        <v>1445.7956681430253</v>
      </c>
      <c r="K77" s="118">
        <f t="shared" si="237"/>
        <v>32.988686523052877</v>
      </c>
      <c r="L77" s="118">
        <f t="shared" si="238"/>
        <v>18.261327541978932</v>
      </c>
      <c r="M77" s="25">
        <f t="shared" si="239"/>
        <v>26.9062573841417</v>
      </c>
      <c r="N77" s="28">
        <f t="shared" si="240"/>
        <v>25.625007032515903</v>
      </c>
      <c r="O77" s="32"/>
      <c r="P77" s="40"/>
      <c r="Q77" s="45"/>
      <c r="R77" s="49"/>
      <c r="S77" s="37"/>
      <c r="T77" s="62"/>
      <c r="U77" s="53"/>
      <c r="V77" s="54"/>
    </row>
    <row r="78" spans="1:22" x14ac:dyDescent="0.25">
      <c r="A78" t="s">
        <v>185</v>
      </c>
      <c r="B78" s="114" t="s">
        <v>186</v>
      </c>
      <c r="C78" s="5">
        <v>12.615</v>
      </c>
      <c r="D78" s="25">
        <v>202.43476867675801</v>
      </c>
      <c r="E78" s="6">
        <v>150.82223510742199</v>
      </c>
      <c r="F78" s="6">
        <f t="shared" si="233"/>
        <v>176.62850189209001</v>
      </c>
      <c r="G78" s="47"/>
      <c r="H78" s="6">
        <f t="shared" si="234"/>
        <v>1336.0697864079591</v>
      </c>
      <c r="I78" s="28">
        <f t="shared" si="235"/>
        <v>995.42698501218479</v>
      </c>
      <c r="J78" s="84">
        <f t="shared" si="236"/>
        <v>1165.7483857100722</v>
      </c>
      <c r="K78" s="118">
        <f t="shared" si="237"/>
        <v>16.05192414812991</v>
      </c>
      <c r="L78" s="118">
        <f t="shared" si="238"/>
        <v>11.95934420564639</v>
      </c>
      <c r="M78" s="25">
        <f t="shared" si="239"/>
        <v>14.70591588573256</v>
      </c>
      <c r="N78" s="28">
        <f t="shared" si="240"/>
        <v>14.005634176888153</v>
      </c>
      <c r="O78" s="32"/>
      <c r="P78" s="40"/>
      <c r="Q78" s="45"/>
      <c r="R78" s="49"/>
      <c r="S78" s="37"/>
      <c r="T78" s="62"/>
      <c r="U78" s="53"/>
      <c r="V78" s="54"/>
    </row>
    <row r="79" spans="1:22" x14ac:dyDescent="0.25">
      <c r="A79" t="s">
        <v>187</v>
      </c>
      <c r="B79" s="114" t="s">
        <v>188</v>
      </c>
      <c r="C79" s="5">
        <v>36.426000000000002</v>
      </c>
      <c r="D79" s="25">
        <v>248.99794006347699</v>
      </c>
      <c r="E79" s="6">
        <v>950.30773925781295</v>
      </c>
      <c r="F79" s="6">
        <f t="shared" ref="F79:F80" si="241">(D79+E79)/2</f>
        <v>599.65283966064499</v>
      </c>
      <c r="G79" s="47"/>
      <c r="H79" s="6">
        <f t="shared" ref="H79:H80" si="242">$B$3*1000*D79/D$5</f>
        <v>1643.3867895877268</v>
      </c>
      <c r="I79" s="28">
        <f t="shared" ref="I79:I80" si="243">$B$3*1000*E79/E$5</f>
        <v>6272.0325491091944</v>
      </c>
      <c r="J79" s="84">
        <f t="shared" ref="J79:J80" si="244">$B$3*1000*F79/F$5</f>
        <v>3957.7096693484605</v>
      </c>
      <c r="K79" s="118">
        <f t="shared" ref="K79:K80" si="245">H79*C79/1000/1.05</f>
        <v>57.011435426211939</v>
      </c>
      <c r="L79" s="118">
        <f t="shared" ref="L79:L80" si="246">I79*C79/1000/1.05</f>
        <v>217.58576917509669</v>
      </c>
      <c r="M79" s="25">
        <f t="shared" ref="M79:M80" si="247">J79*C79/1000</f>
        <v>144.16353241568703</v>
      </c>
      <c r="N79" s="28">
        <f t="shared" ref="N79:N80" si="248">M79/1.05</f>
        <v>137.2986023006543</v>
      </c>
      <c r="O79" s="32"/>
      <c r="P79" s="40"/>
      <c r="Q79" s="45"/>
      <c r="R79" s="49"/>
      <c r="S79" s="37"/>
      <c r="T79" s="62"/>
      <c r="U79" s="53"/>
      <c r="V79" s="54"/>
    </row>
    <row r="80" spans="1:22" x14ac:dyDescent="0.25">
      <c r="A80" t="s">
        <v>189</v>
      </c>
      <c r="B80" s="114" t="s">
        <v>190</v>
      </c>
      <c r="C80" s="5">
        <v>35.503</v>
      </c>
      <c r="D80" s="25">
        <v>15454.5068359375</v>
      </c>
      <c r="E80" s="6">
        <v>14848.193359375</v>
      </c>
      <c r="F80" s="6">
        <f t="shared" si="241"/>
        <v>15151.35009765625</v>
      </c>
      <c r="G80" s="47"/>
      <c r="H80" s="6">
        <f t="shared" si="242"/>
        <v>101999.76902338337</v>
      </c>
      <c r="I80" s="28">
        <f t="shared" si="243"/>
        <v>97998.099140179489</v>
      </c>
      <c r="J80" s="84">
        <f t="shared" si="244"/>
        <v>99998.934081781423</v>
      </c>
      <c r="K80" s="118">
        <f t="shared" si="245"/>
        <v>3448.8550472735042</v>
      </c>
      <c r="L80" s="118">
        <f t="shared" si="246"/>
        <v>3313.5490607369447</v>
      </c>
      <c r="M80" s="25">
        <f t="shared" si="247"/>
        <v>3550.2621567054857</v>
      </c>
      <c r="N80" s="28">
        <f t="shared" si="248"/>
        <v>3381.2020540052245</v>
      </c>
      <c r="O80" s="32"/>
      <c r="P80" s="40"/>
      <c r="Q80" s="45"/>
      <c r="R80" s="49"/>
      <c r="S80" s="37"/>
      <c r="T80" s="62"/>
      <c r="U80" s="53"/>
      <c r="V80" s="54"/>
    </row>
    <row r="81" spans="1:22" x14ac:dyDescent="0.25">
      <c r="A81" t="s">
        <v>191</v>
      </c>
      <c r="B81" s="114" t="s">
        <v>192</v>
      </c>
      <c r="C81" s="5">
        <v>53.944000000000003</v>
      </c>
      <c r="D81" s="25">
        <v>83.142425537109403</v>
      </c>
      <c r="E81" s="6">
        <v>81.134891510009794</v>
      </c>
      <c r="F81" s="6">
        <f t="shared" ref="F81:F82" si="249">(D81+E81)/2</f>
        <v>82.138658523559599</v>
      </c>
      <c r="G81" s="47"/>
      <c r="H81" s="6">
        <f t="shared" ref="H81:H82" si="250">$B$3*1000*D81/D$5</f>
        <v>548.74013715589172</v>
      </c>
      <c r="I81" s="28">
        <f t="shared" ref="I81:I82" si="251">$B$3*1000*E81/E$5</f>
        <v>535.49040947162939</v>
      </c>
      <c r="J81" s="84">
        <f t="shared" ref="J81:J82" si="252">$B$3*1000*F81/F$5</f>
        <v>542.11527331376055</v>
      </c>
      <c r="K81" s="118">
        <f t="shared" ref="K81:K82" si="253">H81*C81/1000/1.05</f>
        <v>28.191655198797545</v>
      </c>
      <c r="L81" s="118">
        <f t="shared" ref="L81:L82" si="254">I81*C81/1000/1.05</f>
        <v>27.510947284321503</v>
      </c>
      <c r="M81" s="25">
        <f t="shared" ref="M81:M82" si="255">J81*C81/1000</f>
        <v>29.2438663036375</v>
      </c>
      <c r="N81" s="28">
        <f t="shared" ref="N81:N82" si="256">M81/1.05</f>
        <v>27.851301241559522</v>
      </c>
      <c r="O81" s="32"/>
      <c r="P81" s="40"/>
      <c r="Q81" s="45"/>
      <c r="R81" s="49"/>
      <c r="S81" s="37"/>
      <c r="T81" s="62"/>
      <c r="U81" s="53"/>
      <c r="V81" s="54"/>
    </row>
    <row r="82" spans="1:22" x14ac:dyDescent="0.25">
      <c r="A82" t="s">
        <v>193</v>
      </c>
      <c r="B82" s="114" t="s">
        <v>194</v>
      </c>
      <c r="C82" s="5">
        <v>49.469000000000001</v>
      </c>
      <c r="D82" s="25">
        <v>53.808795928955099</v>
      </c>
      <c r="E82" s="6">
        <v>182.11773681640599</v>
      </c>
      <c r="F82" s="6">
        <f t="shared" si="249"/>
        <v>117.96326637268055</v>
      </c>
      <c r="G82" s="47"/>
      <c r="H82" s="6">
        <f t="shared" si="250"/>
        <v>355.13813636660439</v>
      </c>
      <c r="I82" s="28">
        <f t="shared" si="251"/>
        <v>1201.9773447017199</v>
      </c>
      <c r="J82" s="84">
        <f t="shared" si="252"/>
        <v>778.55774053416212</v>
      </c>
      <c r="K82" s="118">
        <f t="shared" si="253"/>
        <v>16.73174139801862</v>
      </c>
      <c r="L82" s="118">
        <f t="shared" si="254"/>
        <v>56.629159300047029</v>
      </c>
      <c r="M82" s="25">
        <f t="shared" si="255"/>
        <v>38.514472866484468</v>
      </c>
      <c r="N82" s="28">
        <f t="shared" si="256"/>
        <v>36.680450349032824</v>
      </c>
      <c r="O82" s="32"/>
      <c r="P82" s="40"/>
      <c r="Q82" s="45"/>
      <c r="R82" s="49"/>
      <c r="S82" s="37"/>
      <c r="T82" s="62"/>
      <c r="U82" s="53"/>
      <c r="V82" s="54"/>
    </row>
    <row r="83" spans="1:22" x14ac:dyDescent="0.25">
      <c r="A83" t="s">
        <v>195</v>
      </c>
      <c r="B83" t="s">
        <v>196</v>
      </c>
      <c r="C83" s="14">
        <v>53.052999999999997</v>
      </c>
      <c r="D83" s="73">
        <v>132.66731262207</v>
      </c>
      <c r="E83" s="77">
        <v>49.338466644287102</v>
      </c>
      <c r="F83" s="6">
        <f t="shared" ref="F83" si="257">(D83+E83)/2</f>
        <v>91.002889633178555</v>
      </c>
      <c r="G83" s="47"/>
      <c r="H83" s="6">
        <f t="shared" ref="H83" si="258">$B$3*1000*D83/D$5</f>
        <v>875.60446852545931</v>
      </c>
      <c r="I83" s="28">
        <f t="shared" ref="I83" si="259">$B$3*1000*E83/E$5</f>
        <v>325.63395617275336</v>
      </c>
      <c r="J83" s="84">
        <f t="shared" ref="J83" si="260">$B$3*1000*F83/F$5</f>
        <v>600.61921234910631</v>
      </c>
      <c r="K83" s="118">
        <f t="shared" ref="K83" si="261">H83*C83/1000/1.05</f>
        <v>44.241375113029704</v>
      </c>
      <c r="L83" s="118">
        <f t="shared" ref="L83" si="262">I83*C83/1000/1.05</f>
        <v>16.453198358888649</v>
      </c>
      <c r="M83" s="25">
        <f t="shared" ref="M83" si="263">J83*C83/1000</f>
        <v>31.864651072757137</v>
      </c>
      <c r="N83" s="28">
        <f t="shared" ref="N83" si="264">M83/1.05</f>
        <v>30.347286735959177</v>
      </c>
      <c r="O83" s="32"/>
      <c r="P83" s="40"/>
      <c r="Q83" s="45"/>
      <c r="R83" s="49"/>
      <c r="S83" s="37"/>
      <c r="T83" s="62"/>
      <c r="U83" s="53"/>
      <c r="V83" s="54"/>
    </row>
    <row r="84" spans="1:22" x14ac:dyDescent="0.25">
      <c r="A84" t="s">
        <v>197</v>
      </c>
      <c r="B84" t="s">
        <v>198</v>
      </c>
      <c r="C84" s="14">
        <v>38.868000000000002</v>
      </c>
      <c r="D84" s="73">
        <v>28.251998901367202</v>
      </c>
      <c r="E84" s="77">
        <v>875.08327102661099</v>
      </c>
      <c r="F84" s="6">
        <f t="shared" ref="F84:F85" si="265">(D84+E84)/2</f>
        <v>451.66763496398909</v>
      </c>
      <c r="G84" s="47"/>
      <c r="H84" s="6">
        <f t="shared" ref="H84:H85" si="266">$B$3*1000*D84/D$5</f>
        <v>186.46323645134459</v>
      </c>
      <c r="I84" s="28">
        <f t="shared" ref="I84:I85" si="267">$B$3*1000*E84/E$5</f>
        <v>5775.5509424203847</v>
      </c>
      <c r="J84" s="84">
        <f t="shared" ref="J84:J85" si="268">$B$3*1000*F84/F$5</f>
        <v>2981.0070894358646</v>
      </c>
      <c r="K84" s="118">
        <f t="shared" ref="K84:K85" si="269">H84*C84/1000/1.05</f>
        <v>6.9023362613246295</v>
      </c>
      <c r="L84" s="118">
        <f t="shared" ref="L84:L85" si="270">I84*C84/1000/1.05</f>
        <v>213.79439431428142</v>
      </c>
      <c r="M84" s="25">
        <f t="shared" ref="M84:M85" si="271">J84*C84/1000</f>
        <v>115.86578355219318</v>
      </c>
      <c r="N84" s="28">
        <f t="shared" ref="N84:N85" si="272">M84/1.05</f>
        <v>110.34836528780302</v>
      </c>
      <c r="O84" s="32"/>
      <c r="P84" s="40"/>
      <c r="Q84" s="45"/>
      <c r="R84" s="49"/>
      <c r="S84" s="37"/>
      <c r="T84" s="62"/>
      <c r="U84" s="53"/>
      <c r="V84" s="54"/>
    </row>
    <row r="85" spans="1:22" x14ac:dyDescent="0.25">
      <c r="A85" t="s">
        <v>199</v>
      </c>
      <c r="B85" t="s">
        <v>200</v>
      </c>
      <c r="C85" s="14">
        <v>36.152999999999999</v>
      </c>
      <c r="D85" s="73">
        <v>4.1767768859863299</v>
      </c>
      <c r="E85" s="77">
        <v>7.3450212478637704</v>
      </c>
      <c r="F85" s="6">
        <f t="shared" si="265"/>
        <v>5.7608990669250506</v>
      </c>
      <c r="G85" s="47"/>
      <c r="H85" s="6">
        <f t="shared" si="266"/>
        <v>27.566733908463039</v>
      </c>
      <c r="I85" s="28">
        <f t="shared" si="267"/>
        <v>48.477151597733297</v>
      </c>
      <c r="J85" s="84">
        <f t="shared" si="268"/>
        <v>38.021942753098166</v>
      </c>
      <c r="K85" s="118">
        <f t="shared" si="269"/>
        <v>0.94916202951682305</v>
      </c>
      <c r="L85" s="118">
        <f t="shared" si="270"/>
        <v>1.6691375825836685</v>
      </c>
      <c r="M85" s="25">
        <f t="shared" si="271"/>
        <v>1.3746072963527578</v>
      </c>
      <c r="N85" s="28">
        <f t="shared" si="272"/>
        <v>1.3091498060502456</v>
      </c>
      <c r="O85" s="32"/>
      <c r="P85" s="40"/>
      <c r="Q85" s="45"/>
      <c r="R85" s="49"/>
      <c r="S85" s="37"/>
      <c r="T85" s="62"/>
      <c r="U85" s="53"/>
      <c r="V85" s="54"/>
    </row>
    <row r="86" spans="1:22" x14ac:dyDescent="0.25">
      <c r="A86" t="s">
        <v>201</v>
      </c>
      <c r="B86" s="114" t="s">
        <v>202</v>
      </c>
      <c r="C86" s="14">
        <v>71.106999999999999</v>
      </c>
      <c r="D86" s="73">
        <v>9.3329362869262695</v>
      </c>
      <c r="E86" s="77">
        <v>14.999377727508501</v>
      </c>
      <c r="F86" s="6">
        <f t="shared" ref="F86" si="273">(D86+E86)/2</f>
        <v>12.166157007217386</v>
      </c>
      <c r="G86" s="47"/>
      <c r="H86" s="6">
        <f t="shared" ref="H86" si="274">$B$3*1000*D86/D$5</f>
        <v>61.597393930602578</v>
      </c>
      <c r="I86" s="28">
        <f t="shared" ref="I86" si="275">$B$3*1000*E86/E$5</f>
        <v>98.995916203723965</v>
      </c>
      <c r="J86" s="84">
        <f t="shared" ref="J86" si="276">$B$3*1000*F86/F$5</f>
        <v>80.296655067163286</v>
      </c>
      <c r="K86" s="118">
        <f t="shared" ref="K86" si="277">H86*C86/1000/1.05</f>
        <v>4.1714341811651021</v>
      </c>
      <c r="L86" s="118">
        <f t="shared" ref="L86" si="278">I86*C86/1000/1.05</f>
        <v>6.7040977271411428</v>
      </c>
      <c r="M86" s="25">
        <f t="shared" ref="M86" si="279">J86*C86/1000</f>
        <v>5.7096542518607798</v>
      </c>
      <c r="N86" s="28">
        <f t="shared" ref="N86" si="280">M86/1.05</f>
        <v>5.4377659541531234</v>
      </c>
      <c r="O86" s="32"/>
      <c r="P86" s="40"/>
      <c r="Q86" s="45"/>
      <c r="R86" s="49"/>
      <c r="S86" s="37"/>
      <c r="T86" s="62"/>
      <c r="U86" s="53"/>
      <c r="V86" s="54"/>
    </row>
    <row r="87" spans="1:22" x14ac:dyDescent="0.25">
      <c r="A87" t="s">
        <v>203</v>
      </c>
      <c r="B87" s="114" t="s">
        <v>204</v>
      </c>
      <c r="C87" s="14">
        <v>54.082999999999998</v>
      </c>
      <c r="D87" s="73">
        <v>210.00808715820301</v>
      </c>
      <c r="E87" s="77">
        <v>20.7979350090027</v>
      </c>
      <c r="F87" s="6">
        <f t="shared" ref="F87:F88" si="281">(D87+E87)/2</f>
        <v>115.40301108360285</v>
      </c>
      <c r="G87" s="47"/>
      <c r="H87" s="6">
        <f t="shared" ref="H87:H88" si="282">$B$3*1000*D87/D$5</f>
        <v>1386.0537001004757</v>
      </c>
      <c r="I87" s="28">
        <f t="shared" ref="I87:I88" si="283">$B$3*1000*E87/E$5</f>
        <v>137.26640323123107</v>
      </c>
      <c r="J87" s="84">
        <f t="shared" ref="J87:J88" si="284">$B$3*1000*F87/F$5</f>
        <v>761.6600516658533</v>
      </c>
      <c r="K87" s="118">
        <f t="shared" ref="K87:K88" si="285">H87*C87/1000/1.05</f>
        <v>71.392325964318118</v>
      </c>
      <c r="L87" s="118">
        <f t="shared" ref="L87:L88" si="286">I87*C87/1000/1.05</f>
        <v>7.0702656056711142</v>
      </c>
      <c r="M87" s="25">
        <f t="shared" ref="M87:M88" si="287">J87*C87/1000</f>
        <v>41.192860574244342</v>
      </c>
      <c r="N87" s="28">
        <f t="shared" ref="N87:N88" si="288">M87/1.05</f>
        <v>39.231295784994607</v>
      </c>
      <c r="O87" s="32"/>
      <c r="P87" s="40"/>
      <c r="Q87" s="45"/>
      <c r="R87" s="49"/>
      <c r="S87" s="37"/>
      <c r="T87" s="62"/>
      <c r="U87" s="53"/>
      <c r="V87" s="54"/>
    </row>
    <row r="88" spans="1:22" x14ac:dyDescent="0.25">
      <c r="A88" t="s">
        <v>205</v>
      </c>
      <c r="B88" s="114" t="s">
        <v>206</v>
      </c>
      <c r="C88" s="14">
        <v>54.786999999999999</v>
      </c>
      <c r="D88" s="73">
        <v>9.9141707420349103</v>
      </c>
      <c r="E88" s="77">
        <v>13.2758464813232</v>
      </c>
      <c r="F88" s="6">
        <f t="shared" si="281"/>
        <v>11.595008611679056</v>
      </c>
      <c r="G88" s="47"/>
      <c r="H88" s="6">
        <f t="shared" si="282"/>
        <v>65.433542233416873</v>
      </c>
      <c r="I88" s="28">
        <f t="shared" si="283"/>
        <v>87.620607312812965</v>
      </c>
      <c r="J88" s="84">
        <f t="shared" si="284"/>
        <v>76.527074773114919</v>
      </c>
      <c r="K88" s="118">
        <f t="shared" si="285"/>
        <v>3.4141975984211523</v>
      </c>
      <c r="L88" s="118">
        <f t="shared" si="286"/>
        <v>4.5718763931876989</v>
      </c>
      <c r="M88" s="25">
        <f t="shared" si="287"/>
        <v>4.1926888455946472</v>
      </c>
      <c r="N88" s="28">
        <f t="shared" si="288"/>
        <v>3.9930369958044256</v>
      </c>
      <c r="O88" s="32"/>
      <c r="P88" s="40"/>
      <c r="Q88" s="45"/>
      <c r="R88" s="49"/>
      <c r="S88" s="37"/>
      <c r="T88" s="62"/>
      <c r="U88" s="53"/>
      <c r="V88" s="54"/>
    </row>
    <row r="89" spans="1:22" x14ac:dyDescent="0.25">
      <c r="A89" t="s">
        <v>207</v>
      </c>
      <c r="B89" s="114" t="s">
        <v>208</v>
      </c>
      <c r="C89" s="14">
        <v>55.722000000000001</v>
      </c>
      <c r="D89" s="73">
        <v>16.154324054718</v>
      </c>
      <c r="E89" s="77">
        <v>19.0280084609985</v>
      </c>
      <c r="F89" s="6">
        <f t="shared" ref="F89:F90" si="289">(D89+E89)/2</f>
        <v>17.591166257858248</v>
      </c>
      <c r="G89" s="47"/>
      <c r="H89" s="6">
        <f t="shared" ref="H89:H90" si="290">$B$3*1000*D89/D$5</f>
        <v>106.61856374986468</v>
      </c>
      <c r="I89" s="28">
        <f t="shared" ref="I89:I90" si="291">$B$3*1000*E89/E$5</f>
        <v>125.58488527654758</v>
      </c>
      <c r="J89" s="84">
        <f t="shared" ref="J89:J90" si="292">$B$3*1000*F89/F$5</f>
        <v>116.10172451320612</v>
      </c>
      <c r="K89" s="118">
        <f t="shared" ref="K89:K90" si="293">H89*C89/1000/1.05</f>
        <v>5.6580948659713899</v>
      </c>
      <c r="L89" s="118">
        <f t="shared" ref="L89:L90" si="294">I89*C89/1000/1.05</f>
        <v>6.6646104546474145</v>
      </c>
      <c r="M89" s="25">
        <f t="shared" ref="M89:M90" si="295">J89*C89/1000</f>
        <v>6.4694202933248715</v>
      </c>
      <c r="N89" s="28">
        <f t="shared" ref="N89:N90" si="296">M89/1.05</f>
        <v>6.1613526603094009</v>
      </c>
      <c r="O89" s="32"/>
      <c r="P89" s="40"/>
      <c r="Q89" s="45"/>
      <c r="R89" s="49"/>
      <c r="S89" s="37"/>
      <c r="T89" s="62"/>
      <c r="U89" s="53"/>
      <c r="V89" s="54"/>
    </row>
    <row r="90" spans="1:22" x14ac:dyDescent="0.25">
      <c r="A90" t="s">
        <v>209</v>
      </c>
      <c r="B90" s="114" t="s">
        <v>210</v>
      </c>
      <c r="C90" s="14">
        <v>56.597999999999999</v>
      </c>
      <c r="D90" s="73">
        <v>12.616152763366699</v>
      </c>
      <c r="E90" s="77">
        <v>4.15860891342163</v>
      </c>
      <c r="F90" s="6">
        <f t="shared" si="289"/>
        <v>8.387380838394165</v>
      </c>
      <c r="G90" s="47"/>
      <c r="H90" s="6">
        <f t="shared" si="290"/>
        <v>83.26662775383609</v>
      </c>
      <c r="I90" s="28">
        <f t="shared" si="291"/>
        <v>27.44682526143243</v>
      </c>
      <c r="J90" s="84">
        <f t="shared" si="292"/>
        <v>55.356726507634264</v>
      </c>
      <c r="K90" s="118">
        <f t="shared" si="293"/>
        <v>4.4883091405824906</v>
      </c>
      <c r="L90" s="118">
        <f t="shared" si="294"/>
        <v>1.4794623010919548</v>
      </c>
      <c r="M90" s="25">
        <f t="shared" si="295"/>
        <v>3.1330800068790841</v>
      </c>
      <c r="N90" s="28">
        <f t="shared" si="296"/>
        <v>2.9838857208372227</v>
      </c>
      <c r="O90" s="32"/>
      <c r="P90" s="40"/>
      <c r="Q90" s="45"/>
      <c r="R90" s="49"/>
      <c r="S90" s="37"/>
      <c r="T90" s="62"/>
      <c r="U90" s="53"/>
      <c r="V90" s="54"/>
    </row>
    <row r="91" spans="1:22" x14ac:dyDescent="0.25">
      <c r="A91" t="s">
        <v>211</v>
      </c>
      <c r="B91" t="s">
        <v>212</v>
      </c>
      <c r="C91" s="14">
        <v>132.94999999999999</v>
      </c>
      <c r="D91" s="73">
        <v>1.9125020503997801</v>
      </c>
      <c r="E91" s="77">
        <v>1.8350317478179901</v>
      </c>
      <c r="F91" s="6">
        <f t="shared" ref="F91" si="297">(D91+E91)/2</f>
        <v>1.8737668991088849</v>
      </c>
      <c r="G91" s="47"/>
      <c r="H91" s="6">
        <f t="shared" ref="H91" si="298">$B$3*1000*D91/D$5</f>
        <v>12.62251649104085</v>
      </c>
      <c r="I91" s="28">
        <f t="shared" ref="I91" si="299">$B$3*1000*E91/E$5</f>
        <v>12.111212374164134</v>
      </c>
      <c r="J91" s="84">
        <f t="shared" ref="J91" si="300">$B$3*1000*F91/F$5</f>
        <v>12.366864432602492</v>
      </c>
      <c r="K91" s="118">
        <f t="shared" ref="K91" si="301">H91*C91/1000/1.05</f>
        <v>1.5982510166513151</v>
      </c>
      <c r="L91" s="118">
        <f t="shared" ref="L91" si="302">I91*C91/1000/1.05</f>
        <v>1.5335101763286874</v>
      </c>
      <c r="M91" s="25">
        <f t="shared" ref="M91" si="303">J91*C91/1000</f>
        <v>1.6441746263145012</v>
      </c>
      <c r="N91" s="28">
        <f t="shared" ref="N91" si="304">M91/1.05</f>
        <v>1.5658805964900011</v>
      </c>
      <c r="O91" s="32"/>
      <c r="P91" s="40"/>
      <c r="Q91" s="45"/>
      <c r="R91" s="49"/>
      <c r="S91" s="37"/>
      <c r="T91" s="62"/>
      <c r="U91" s="53"/>
      <c r="V91" s="54"/>
    </row>
    <row r="92" spans="1:22" x14ac:dyDescent="0.25">
      <c r="A92" t="s">
        <v>213</v>
      </c>
      <c r="B92" t="s">
        <v>214</v>
      </c>
      <c r="C92" s="14">
        <v>138.04</v>
      </c>
      <c r="D92" s="73">
        <v>2.22296178340912</v>
      </c>
      <c r="E92" s="77">
        <v>2.03682208061218</v>
      </c>
      <c r="F92" s="6">
        <f t="shared" ref="F92" si="305">(D92+E92)/2</f>
        <v>2.1298919320106497</v>
      </c>
      <c r="G92" s="47"/>
      <c r="H92" s="6">
        <f t="shared" ref="H92" si="306">$B$3*1000*D92/D$5</f>
        <v>14.671551209145006</v>
      </c>
      <c r="I92" s="28">
        <f t="shared" ref="I92" si="307">$B$3*1000*E92/E$5</f>
        <v>13.443028882750282</v>
      </c>
      <c r="J92" s="84">
        <f t="shared" ref="J92" si="308">$B$3*1000*F92/F$5</f>
        <v>14.057290045947642</v>
      </c>
      <c r="K92" s="118">
        <f t="shared" ref="K92" si="309">H92*C92/1000/1.05</f>
        <v>1.9288199322955966</v>
      </c>
      <c r="L92" s="118">
        <f t="shared" ref="L92" si="310">I92*C92/1000/1.05</f>
        <v>1.7673101971189034</v>
      </c>
      <c r="M92" s="25">
        <f t="shared" ref="M92" si="311">J92*C92/1000</f>
        <v>1.9404683179426123</v>
      </c>
      <c r="N92" s="28">
        <f t="shared" ref="N92" si="312">M92/1.05</f>
        <v>1.8480650647072498</v>
      </c>
      <c r="O92" s="32"/>
      <c r="P92" s="40"/>
      <c r="Q92" s="45"/>
      <c r="R92" s="49"/>
      <c r="S92" s="37"/>
      <c r="T92" s="62"/>
      <c r="U92" s="53"/>
      <c r="V92" s="54"/>
    </row>
    <row r="93" spans="1:22" x14ac:dyDescent="0.25">
      <c r="A93" t="s">
        <v>215</v>
      </c>
      <c r="B93" t="s">
        <v>216</v>
      </c>
      <c r="C93" s="14">
        <v>112.89</v>
      </c>
      <c r="D93" s="73">
        <v>14.125102519988999</v>
      </c>
      <c r="E93" s="77">
        <v>8.8317670822143608</v>
      </c>
      <c r="F93" s="6">
        <f t="shared" ref="F93:F95" si="313">(D93+E93)/2</f>
        <v>11.478434801101681</v>
      </c>
      <c r="G93" s="47"/>
      <c r="H93" s="6">
        <f t="shared" ref="H93:H95" si="314">$B$3*1000*D93/D$5</f>
        <v>93.225698481700476</v>
      </c>
      <c r="I93" s="28">
        <f t="shared" ref="I93:I95" si="315">$B$3*1000*E93/E$5</f>
        <v>58.28967640425769</v>
      </c>
      <c r="J93" s="84">
        <f t="shared" ref="J93:J95" si="316">$B$3*1000*F93/F$5</f>
        <v>75.757687442979091</v>
      </c>
      <c r="K93" s="118">
        <f t="shared" ref="K93:K95" si="317">H93*C93/1000/1.05</f>
        <v>10.023094382475398</v>
      </c>
      <c r="L93" s="118">
        <f t="shared" ref="L93:L95" si="318">I93*C93/1000/1.05</f>
        <v>6.266972923120619</v>
      </c>
      <c r="M93" s="25">
        <f t="shared" ref="M93:M95" si="319">J93*C93/1000</f>
        <v>8.5522853354379098</v>
      </c>
      <c r="N93" s="28">
        <f t="shared" ref="N93:N95" si="320">M93/1.05</f>
        <v>8.1450336527980092</v>
      </c>
      <c r="O93" s="32"/>
      <c r="P93" s="40"/>
      <c r="Q93" s="45"/>
      <c r="R93" s="49"/>
      <c r="S93" s="37"/>
      <c r="T93" s="62"/>
      <c r="U93" s="53"/>
      <c r="V93" s="54"/>
    </row>
    <row r="94" spans="1:22" x14ac:dyDescent="0.25">
      <c r="A94" t="s">
        <v>217</v>
      </c>
      <c r="B94" t="s">
        <v>218</v>
      </c>
      <c r="C94" s="14">
        <v>112.26</v>
      </c>
      <c r="D94" s="73">
        <v>542.38006591796898</v>
      </c>
      <c r="E94" s="77">
        <v>504.47122192382801</v>
      </c>
      <c r="F94" s="6">
        <f t="shared" si="313"/>
        <v>523.42564392089844</v>
      </c>
      <c r="G94" s="47"/>
      <c r="H94" s="6">
        <f t="shared" si="314"/>
        <v>3579.7092740529565</v>
      </c>
      <c r="I94" s="28">
        <f t="shared" si="315"/>
        <v>3329.5108450513694</v>
      </c>
      <c r="J94" s="84">
        <f t="shared" si="316"/>
        <v>3454.6100595521625</v>
      </c>
      <c r="K94" s="118">
        <f t="shared" si="317"/>
        <v>382.72206010017612</v>
      </c>
      <c r="L94" s="118">
        <f t="shared" si="318"/>
        <v>355.97227377663495</v>
      </c>
      <c r="M94" s="25">
        <f t="shared" si="319"/>
        <v>387.81452528532577</v>
      </c>
      <c r="N94" s="28">
        <f t="shared" si="320"/>
        <v>369.34716693840551</v>
      </c>
      <c r="O94" s="32"/>
      <c r="P94" s="40"/>
      <c r="Q94" s="45"/>
      <c r="R94" s="49"/>
      <c r="S94" s="37"/>
      <c r="T94" s="62"/>
      <c r="U94" s="53"/>
      <c r="V94" s="54"/>
    </row>
    <row r="95" spans="1:22" x14ac:dyDescent="0.25">
      <c r="A95" t="s">
        <v>219</v>
      </c>
      <c r="B95" t="s">
        <v>220</v>
      </c>
      <c r="C95" s="14">
        <v>35.061</v>
      </c>
      <c r="D95" s="73">
        <v>368.56962585449202</v>
      </c>
      <c r="E95" s="77">
        <v>274.64245605468801</v>
      </c>
      <c r="F95" s="6">
        <f t="shared" si="313"/>
        <v>321.60604095459001</v>
      </c>
      <c r="G95" s="47"/>
      <c r="H95" s="6">
        <f t="shared" si="314"/>
        <v>2432.5601007709211</v>
      </c>
      <c r="I95" s="28">
        <f t="shared" si="315"/>
        <v>1812.6406347985896</v>
      </c>
      <c r="J95" s="84">
        <f t="shared" si="316"/>
        <v>2122.6003677847552</v>
      </c>
      <c r="K95" s="118">
        <f t="shared" si="317"/>
        <v>81.226656850599298</v>
      </c>
      <c r="L95" s="118">
        <f t="shared" si="318"/>
        <v>60.526660282546054</v>
      </c>
      <c r="M95" s="25">
        <f t="shared" si="319"/>
        <v>74.420491494901299</v>
      </c>
      <c r="N95" s="28">
        <f t="shared" si="320"/>
        <v>70.876658566572658</v>
      </c>
      <c r="O95" s="32"/>
      <c r="P95" s="40"/>
      <c r="Q95" s="45"/>
      <c r="R95" s="49"/>
      <c r="S95" s="37"/>
      <c r="T95" s="62"/>
      <c r="U95" s="53"/>
      <c r="V95" s="54"/>
    </row>
    <row r="96" spans="1:22" x14ac:dyDescent="0.25">
      <c r="A96" t="s">
        <v>221</v>
      </c>
      <c r="B96" t="s">
        <v>222</v>
      </c>
      <c r="C96" s="14">
        <v>36.734999999999999</v>
      </c>
      <c r="D96" s="73">
        <v>26.512591361999501</v>
      </c>
      <c r="E96" s="77">
        <v>9.5253071784973091</v>
      </c>
      <c r="F96" s="6">
        <f t="shared" ref="F96" si="321">(D96+E96)/2</f>
        <v>18.018949270248406</v>
      </c>
      <c r="G96" s="47"/>
      <c r="H96" s="6">
        <f t="shared" ref="H96" si="322">$B$3*1000*D96/D$5</f>
        <v>174.98314400087108</v>
      </c>
      <c r="I96" s="28">
        <f t="shared" ref="I96" si="323">$B$3*1000*E96/E$5</f>
        <v>62.867042112545235</v>
      </c>
      <c r="J96" s="84">
        <f t="shared" ref="J96" si="324">$B$3*1000*F96/F$5</f>
        <v>118.92509305670815</v>
      </c>
      <c r="K96" s="118">
        <f t="shared" ref="K96" si="325">H96*C96/1000/1.05</f>
        <v>6.1219102808304751</v>
      </c>
      <c r="L96" s="118">
        <f t="shared" ref="L96" si="326">I96*C96/1000/1.05</f>
        <v>2.199448373337475</v>
      </c>
      <c r="M96" s="25">
        <f t="shared" ref="M96" si="327">J96*C96/1000</f>
        <v>4.3687132934381738</v>
      </c>
      <c r="N96" s="28">
        <f t="shared" ref="N96" si="328">M96/1.05</f>
        <v>4.160679327083975</v>
      </c>
      <c r="O96" s="32"/>
      <c r="P96" s="40"/>
      <c r="Q96" s="45"/>
      <c r="R96" s="49"/>
      <c r="S96" s="37"/>
      <c r="T96" s="62"/>
      <c r="U96" s="53"/>
      <c r="V96" s="54"/>
    </row>
    <row r="97" spans="1:22" x14ac:dyDescent="0.25">
      <c r="A97" t="s">
        <v>223</v>
      </c>
      <c r="B97" t="s">
        <v>224</v>
      </c>
      <c r="C97" s="14">
        <v>110.25</v>
      </c>
      <c r="D97" s="73">
        <v>148.78259277343801</v>
      </c>
      <c r="E97" s="77">
        <v>11249.1630859375</v>
      </c>
      <c r="F97" s="6">
        <f t="shared" ref="F97:F102" si="329">(D97+E97)/2</f>
        <v>5698.9728393554688</v>
      </c>
      <c r="G97" s="47"/>
      <c r="H97" s="6">
        <f t="shared" ref="H97:H102" si="330">$B$3*1000*D97/D$5</f>
        <v>981.96534245281805</v>
      </c>
      <c r="I97" s="28">
        <f t="shared" ref="I97:I102" si="331">$B$3*1000*E97/E$5</f>
        <v>74244.493768240733</v>
      </c>
      <c r="J97" s="84">
        <f t="shared" ref="J97:J102" si="332">$B$3*1000*F97/F$5</f>
        <v>37613.22955534677</v>
      </c>
      <c r="K97" s="118">
        <f t="shared" ref="K97:K102" si="333">H97*C97/1000/1.05</f>
        <v>103.10636095754589</v>
      </c>
      <c r="L97" s="118">
        <f t="shared" ref="L97:L102" si="334">I97*C97/1000/1.05</f>
        <v>7795.6718456652761</v>
      </c>
      <c r="M97" s="25">
        <f t="shared" ref="M97:M102" si="335">J97*C97/1000</f>
        <v>4146.8585584769817</v>
      </c>
      <c r="N97" s="28">
        <f t="shared" ref="N97:N102" si="336">M97/1.05</f>
        <v>3949.389103311411</v>
      </c>
      <c r="O97" s="32"/>
      <c r="P97" s="40"/>
      <c r="Q97" s="45"/>
      <c r="R97" s="49"/>
      <c r="S97" s="37"/>
      <c r="T97" s="62"/>
      <c r="U97" s="53"/>
      <c r="V97" s="54"/>
    </row>
    <row r="98" spans="1:22" x14ac:dyDescent="0.25">
      <c r="A98" t="s">
        <v>225</v>
      </c>
      <c r="B98" t="s">
        <v>226</v>
      </c>
      <c r="C98" s="14">
        <v>109.69</v>
      </c>
      <c r="D98" s="73">
        <v>13368.779296875</v>
      </c>
      <c r="E98" s="77">
        <v>4316.21240234375</v>
      </c>
      <c r="F98" s="6">
        <f t="shared" si="329"/>
        <v>8842.495849609375</v>
      </c>
      <c r="G98" s="47"/>
      <c r="H98" s="6">
        <f t="shared" si="330"/>
        <v>88233.964039210317</v>
      </c>
      <c r="I98" s="28">
        <f t="shared" si="331"/>
        <v>28487.008532111373</v>
      </c>
      <c r="J98" s="84">
        <f t="shared" si="332"/>
        <v>58360.486285660845</v>
      </c>
      <c r="K98" s="118">
        <f t="shared" si="333"/>
        <v>9217.5081099628369</v>
      </c>
      <c r="L98" s="118">
        <f t="shared" si="334"/>
        <v>2975.9428246545681</v>
      </c>
      <c r="M98" s="25">
        <f t="shared" si="335"/>
        <v>6401.5617406741385</v>
      </c>
      <c r="N98" s="28">
        <f t="shared" si="336"/>
        <v>6096.7254673087027</v>
      </c>
      <c r="O98" s="32"/>
      <c r="P98" s="40"/>
      <c r="Q98" s="45"/>
      <c r="R98" s="49"/>
      <c r="S98" s="37"/>
      <c r="T98" s="62"/>
      <c r="U98" s="53"/>
      <c r="V98" s="54"/>
    </row>
    <row r="99" spans="1:22" x14ac:dyDescent="0.25">
      <c r="A99" t="s">
        <v>227</v>
      </c>
      <c r="B99" t="s">
        <v>228</v>
      </c>
      <c r="C99" s="14">
        <v>138.75</v>
      </c>
      <c r="D99" s="73">
        <v>1.64519691467285</v>
      </c>
      <c r="E99" s="77">
        <v>3.1439880132675202</v>
      </c>
      <c r="F99" s="6">
        <f t="shared" si="329"/>
        <v>2.3945924639701852</v>
      </c>
      <c r="G99" s="47"/>
      <c r="H99" s="6">
        <f t="shared" si="330"/>
        <v>10.858302181755384</v>
      </c>
      <c r="I99" s="28">
        <f t="shared" si="331"/>
        <v>20.750325750923231</v>
      </c>
      <c r="J99" s="84">
        <f t="shared" si="332"/>
        <v>15.80431396633931</v>
      </c>
      <c r="K99" s="118">
        <f t="shared" si="333"/>
        <v>1.4348470740176757</v>
      </c>
      <c r="L99" s="118">
        <f t="shared" si="334"/>
        <v>2.7420073313719984</v>
      </c>
      <c r="M99" s="25">
        <f t="shared" si="335"/>
        <v>2.1928485628295795</v>
      </c>
      <c r="N99" s="28">
        <f t="shared" si="336"/>
        <v>2.0884272026948376</v>
      </c>
      <c r="O99" s="32"/>
      <c r="P99" s="40"/>
      <c r="Q99" s="45"/>
      <c r="R99" s="49"/>
      <c r="S99" s="37"/>
      <c r="T99" s="62"/>
      <c r="U99" s="53"/>
      <c r="V99" s="54"/>
    </row>
    <row r="100" spans="1:22" x14ac:dyDescent="0.25">
      <c r="A100" t="s">
        <v>229</v>
      </c>
      <c r="B100" t="s">
        <v>230</v>
      </c>
      <c r="C100" s="14">
        <v>136.87</v>
      </c>
      <c r="D100" s="73">
        <v>1.03083395957947</v>
      </c>
      <c r="E100" s="77">
        <v>3.6693129539489702</v>
      </c>
      <c r="F100" s="6">
        <f t="shared" si="329"/>
        <v>2.3500734567642203</v>
      </c>
      <c r="G100" s="47"/>
      <c r="H100" s="6">
        <f t="shared" si="330"/>
        <v>6.803505727796157</v>
      </c>
      <c r="I100" s="28">
        <f t="shared" si="331"/>
        <v>24.217471172033012</v>
      </c>
      <c r="J100" s="84">
        <f t="shared" si="332"/>
        <v>15.510488449914583</v>
      </c>
      <c r="K100" s="118">
        <f t="shared" si="333"/>
        <v>0.88685317044139045</v>
      </c>
      <c r="L100" s="118">
        <f t="shared" si="334"/>
        <v>3.1568050279201505</v>
      </c>
      <c r="M100" s="25">
        <f t="shared" si="335"/>
        <v>2.1229205541398093</v>
      </c>
      <c r="N100" s="28">
        <f t="shared" si="336"/>
        <v>2.0218290991807706</v>
      </c>
      <c r="O100" s="32"/>
      <c r="P100" s="40"/>
      <c r="Q100" s="45"/>
      <c r="R100" s="49"/>
      <c r="S100" s="37"/>
      <c r="T100" s="62"/>
      <c r="U100" s="53"/>
      <c r="V100" s="54"/>
    </row>
    <row r="101" spans="1:22" x14ac:dyDescent="0.25">
      <c r="A101" t="s">
        <v>231</v>
      </c>
      <c r="B101" t="s">
        <v>232</v>
      </c>
      <c r="C101" s="14">
        <v>122.76</v>
      </c>
      <c r="D101" s="73">
        <v>5.89398097991943</v>
      </c>
      <c r="E101" s="77">
        <v>3.2846028804779102</v>
      </c>
      <c r="F101" s="6">
        <f t="shared" si="329"/>
        <v>4.5892919301986703</v>
      </c>
      <c r="G101" s="47"/>
      <c r="H101" s="6">
        <f t="shared" si="330"/>
        <v>38.900283584722203</v>
      </c>
      <c r="I101" s="28">
        <f t="shared" si="331"/>
        <v>21.678384092025478</v>
      </c>
      <c r="J101" s="84">
        <f t="shared" si="332"/>
        <v>30.289333838373842</v>
      </c>
      <c r="K101" s="118">
        <f t="shared" si="333"/>
        <v>4.5479988693909501</v>
      </c>
      <c r="L101" s="118">
        <f t="shared" si="334"/>
        <v>2.5345127915590933</v>
      </c>
      <c r="M101" s="25">
        <f t="shared" si="335"/>
        <v>3.7183186219987729</v>
      </c>
      <c r="N101" s="28">
        <f t="shared" si="336"/>
        <v>3.5412558304750217</v>
      </c>
      <c r="O101" s="32"/>
      <c r="P101" s="40"/>
      <c r="Q101" s="45"/>
      <c r="R101" s="49"/>
      <c r="S101" s="37"/>
      <c r="T101" s="62"/>
      <c r="U101" s="53"/>
      <c r="V101" s="54"/>
    </row>
    <row r="102" spans="1:22" x14ac:dyDescent="0.25">
      <c r="A102" t="s">
        <v>233</v>
      </c>
      <c r="B102" t="s">
        <v>234</v>
      </c>
      <c r="C102" s="14">
        <v>137.91999999999999</v>
      </c>
      <c r="D102" s="73">
        <v>5.0395125150680498</v>
      </c>
      <c r="E102" s="77">
        <v>4.1131167411804199</v>
      </c>
      <c r="F102" s="6">
        <f t="shared" si="329"/>
        <v>4.5763146281242353</v>
      </c>
      <c r="G102" s="47"/>
      <c r="H102" s="6">
        <f t="shared" si="330"/>
        <v>33.260790394946881</v>
      </c>
      <c r="I102" s="28">
        <f t="shared" si="331"/>
        <v>27.146576854269721</v>
      </c>
      <c r="J102" s="84">
        <f t="shared" si="332"/>
        <v>30.203683624608299</v>
      </c>
      <c r="K102" s="118">
        <f t="shared" si="333"/>
        <v>4.3688840107343552</v>
      </c>
      <c r="L102" s="118">
        <f t="shared" si="334"/>
        <v>3.5657675045151231</v>
      </c>
      <c r="M102" s="25">
        <f t="shared" si="335"/>
        <v>4.1656920455059758</v>
      </c>
      <c r="N102" s="28">
        <f t="shared" si="336"/>
        <v>3.9673257576247387</v>
      </c>
      <c r="O102" s="32"/>
      <c r="P102" s="40"/>
      <c r="Q102" s="45"/>
      <c r="R102" s="49"/>
      <c r="S102" s="37"/>
      <c r="T102" s="62"/>
      <c r="U102" s="53"/>
      <c r="V102" s="54"/>
    </row>
    <row r="103" spans="1:22" x14ac:dyDescent="0.25">
      <c r="A103" t="s">
        <v>235</v>
      </c>
      <c r="B103" t="s">
        <v>236</v>
      </c>
      <c r="C103" s="14">
        <v>163.37</v>
      </c>
      <c r="D103" s="73">
        <v>13.0342311859131</v>
      </c>
      <c r="E103" s="77">
        <v>12.1528263092041</v>
      </c>
      <c r="F103" s="6">
        <f t="shared" ref="F103" si="337">(D103+E103)/2</f>
        <v>12.593528747558601</v>
      </c>
      <c r="G103" s="47"/>
      <c r="H103" s="6">
        <f t="shared" ref="H103" si="338">$B$3*1000*D103/D$5</f>
        <v>86.025945989357552</v>
      </c>
      <c r="I103" s="28">
        <f t="shared" ref="I103" si="339">$B$3*1000*E103/E$5</f>
        <v>80.208672439654663</v>
      </c>
      <c r="J103" s="84">
        <f t="shared" ref="J103" si="340">$B$3*1000*F103/F$5</f>
        <v>83.117309214506108</v>
      </c>
      <c r="K103" s="118">
        <f t="shared" ref="K103" si="341">H103*C103/1000/1.05</f>
        <v>13.384817901220327</v>
      </c>
      <c r="L103" s="118">
        <f t="shared" ref="L103" si="342">I103*C103/1000/1.05</f>
        <v>12.479705539491791</v>
      </c>
      <c r="M103" s="25">
        <f t="shared" ref="M103" si="343">J103*C103/1000</f>
        <v>13.578874806373864</v>
      </c>
      <c r="N103" s="28">
        <f t="shared" ref="N103" si="344">M103/1.05</f>
        <v>12.932261720356061</v>
      </c>
      <c r="O103" s="32"/>
      <c r="P103" s="40"/>
      <c r="Q103" s="45"/>
      <c r="R103" s="49"/>
      <c r="S103" s="37"/>
      <c r="T103" s="62"/>
      <c r="U103" s="53"/>
      <c r="V103" s="54"/>
    </row>
    <row r="104" spans="1:22" x14ac:dyDescent="0.25">
      <c r="A104" t="s">
        <v>135</v>
      </c>
      <c r="B104" t="s">
        <v>136</v>
      </c>
      <c r="C104" s="14">
        <v>68.123999999999995</v>
      </c>
      <c r="D104" s="73">
        <v>83.909950256347699</v>
      </c>
      <c r="E104" s="77">
        <v>88.355682373046903</v>
      </c>
      <c r="F104" s="6">
        <f t="shared" ref="F104" si="345">(D104+E104)/2</f>
        <v>86.132816314697294</v>
      </c>
      <c r="G104" s="47"/>
      <c r="H104" s="6">
        <f t="shared" ref="H104" si="346">$B$3*1000*D104/D$5</f>
        <v>553.80580149012951</v>
      </c>
      <c r="I104" s="28">
        <f t="shared" ref="I104" si="347">$B$3*1000*E104/E$5</f>
        <v>583.14764033733775</v>
      </c>
      <c r="J104" s="84">
        <f t="shared" ref="J104" si="348">$B$3*1000*F104/F$5</f>
        <v>568.47672091373363</v>
      </c>
      <c r="K104" s="118">
        <f t="shared" ref="K104" si="349">H104*C104/1000/1.05</f>
        <v>35.930920400679604</v>
      </c>
      <c r="L104" s="118">
        <f t="shared" ref="L104" si="350">I104*C104/1000/1.05</f>
        <v>37.834618905086472</v>
      </c>
      <c r="M104" s="25">
        <f t="shared" ref="M104" si="351">J104*C104/1000</f>
        <v>38.726908135527182</v>
      </c>
      <c r="N104" s="28">
        <f t="shared" ref="N104" si="352">M104/1.05</f>
        <v>36.882769652883027</v>
      </c>
      <c r="O104" s="32"/>
      <c r="P104" s="40"/>
      <c r="Q104" s="45"/>
      <c r="R104" s="49"/>
      <c r="S104" s="37"/>
      <c r="T104" s="62"/>
      <c r="U104" s="53"/>
      <c r="V104" s="54"/>
    </row>
    <row r="105" spans="1:22" x14ac:dyDescent="0.25">
      <c r="A105" t="s">
        <v>137</v>
      </c>
      <c r="B105" t="s">
        <v>138</v>
      </c>
      <c r="C105" s="14">
        <v>64.129000000000005</v>
      </c>
      <c r="D105" s="73">
        <v>5.9185461997985804</v>
      </c>
      <c r="E105" s="77">
        <v>4.7417545318603498</v>
      </c>
      <c r="F105" s="6">
        <f>(D105+E105)/2</f>
        <v>5.3301503658294651</v>
      </c>
      <c r="G105" s="47"/>
      <c r="H105" s="6">
        <f>$B$3*1000*D105/D$5</f>
        <v>39.062414073923932</v>
      </c>
      <c r="I105" s="28">
        <f>$B$3*1000*E105/E$5</f>
        <v>31.295587245181569</v>
      </c>
      <c r="J105" s="84">
        <f>$B$3*1000*F105/F$5</f>
        <v>35.179000659552749</v>
      </c>
      <c r="K105" s="118">
        <f>H105*C105/1000/1.05</f>
        <v>2.3857462401396838</v>
      </c>
      <c r="L105" s="118">
        <f>I105*C105/1000/1.05</f>
        <v>1.9113854423297609</v>
      </c>
      <c r="M105" s="25">
        <f>J105*C105/1000</f>
        <v>2.2559941332964586</v>
      </c>
      <c r="N105" s="28">
        <f>M105/1.05</f>
        <v>2.1485658412347224</v>
      </c>
      <c r="O105" s="32"/>
      <c r="P105" s="40"/>
      <c r="Q105" s="45"/>
      <c r="R105" s="49"/>
      <c r="S105" s="37"/>
      <c r="T105" s="62"/>
      <c r="U105" s="53"/>
      <c r="V105" s="54"/>
    </row>
    <row r="106" spans="1:22" x14ac:dyDescent="0.25">
      <c r="A106" t="s">
        <v>237</v>
      </c>
      <c r="B106" t="s">
        <v>238</v>
      </c>
      <c r="C106" s="14">
        <v>74.855999999999995</v>
      </c>
      <c r="D106" s="73">
        <v>16.1379556655884</v>
      </c>
      <c r="E106" s="77">
        <v>7.4603848457336399</v>
      </c>
      <c r="F106" s="6">
        <f t="shared" ref="F106:F108" si="353">(D106+E106)/2</f>
        <v>11.79917025566102</v>
      </c>
      <c r="G106" s="47"/>
      <c r="H106" s="6">
        <f t="shared" ref="H106:H108" si="354">$B$3*1000*D106/D$5</f>
        <v>106.51053235628947</v>
      </c>
      <c r="I106" s="28">
        <f t="shared" ref="I106:I108" si="355">$B$3*1000*E106/E$5</f>
        <v>49.238551522127537</v>
      </c>
      <c r="J106" s="84">
        <f t="shared" ref="J106:J108" si="356">$B$3*1000*F106/F$5</f>
        <v>77.874541939208498</v>
      </c>
      <c r="K106" s="118">
        <f t="shared" ref="K106:K108" si="357">H106*C106/1000/1.05</f>
        <v>7.5932880095832411</v>
      </c>
      <c r="L106" s="118">
        <f t="shared" ref="L106:L108" si="358">I106*C106/1000/1.05</f>
        <v>3.5102866788003606</v>
      </c>
      <c r="M106" s="25">
        <f t="shared" ref="M106:M108" si="359">J106*C106/1000</f>
        <v>5.829376711401391</v>
      </c>
      <c r="N106" s="28">
        <f t="shared" ref="N106:N112" si="360">M106/1.05</f>
        <v>5.5517873441918004</v>
      </c>
      <c r="O106" s="32"/>
      <c r="P106" s="40"/>
      <c r="Q106" s="45"/>
      <c r="R106" s="49"/>
      <c r="S106" s="37"/>
      <c r="T106" s="62"/>
      <c r="U106" s="53"/>
      <c r="V106" s="54"/>
    </row>
    <row r="107" spans="1:22" x14ac:dyDescent="0.25">
      <c r="A107" t="s">
        <v>139</v>
      </c>
      <c r="B107" t="s">
        <v>140</v>
      </c>
      <c r="C107" s="14">
        <v>78.578999999999994</v>
      </c>
      <c r="D107" s="73">
        <v>16.437282562255898</v>
      </c>
      <c r="E107" s="77">
        <v>52.602560043334996</v>
      </c>
      <c r="F107" s="6">
        <f t="shared" si="353"/>
        <v>34.519921302795446</v>
      </c>
      <c r="G107" s="47"/>
      <c r="H107" s="6">
        <f t="shared" si="354"/>
        <v>108.48609033731636</v>
      </c>
      <c r="I107" s="28">
        <f t="shared" si="355"/>
        <v>347.17697765561508</v>
      </c>
      <c r="J107" s="84">
        <f t="shared" si="356"/>
        <v>227.83153399646571</v>
      </c>
      <c r="K107" s="118">
        <f t="shared" si="357"/>
        <v>8.1187890405866483</v>
      </c>
      <c r="L107" s="118">
        <f t="shared" si="358"/>
        <v>25.981733073524353</v>
      </c>
      <c r="M107" s="25">
        <f t="shared" si="359"/>
        <v>17.902774109908279</v>
      </c>
      <c r="N107" s="28">
        <f t="shared" si="360"/>
        <v>17.050261057055504</v>
      </c>
      <c r="O107" s="32"/>
      <c r="P107" s="40"/>
      <c r="Q107" s="45"/>
      <c r="R107" s="49"/>
      <c r="S107" s="37"/>
      <c r="T107" s="62"/>
      <c r="U107" s="53"/>
      <c r="V107" s="54"/>
    </row>
    <row r="108" spans="1:22" x14ac:dyDescent="0.25">
      <c r="A108" t="s">
        <v>141</v>
      </c>
      <c r="B108" t="s">
        <v>142</v>
      </c>
      <c r="C108" s="14">
        <v>74.777000000000001</v>
      </c>
      <c r="D108" s="73">
        <v>2.1155459880828902</v>
      </c>
      <c r="E108" s="77">
        <v>1.3500119447708101</v>
      </c>
      <c r="F108" s="6">
        <f t="shared" si="353"/>
        <v>1.7327789664268503</v>
      </c>
      <c r="G108" s="47"/>
      <c r="H108" s="6">
        <f t="shared" si="354"/>
        <v>13.962606793833043</v>
      </c>
      <c r="I108" s="28">
        <f t="shared" si="355"/>
        <v>8.9100809237875644</v>
      </c>
      <c r="J108" s="84">
        <f t="shared" si="356"/>
        <v>11.436343858810305</v>
      </c>
      <c r="K108" s="118">
        <f t="shared" si="357"/>
        <v>0.99436366497376538</v>
      </c>
      <c r="L108" s="118">
        <f t="shared" si="358"/>
        <v>0.63454202022672634</v>
      </c>
      <c r="M108" s="25">
        <f t="shared" si="359"/>
        <v>0.85517548473025817</v>
      </c>
      <c r="N108" s="28">
        <f t="shared" si="360"/>
        <v>0.81445284260024586</v>
      </c>
      <c r="O108" s="32"/>
      <c r="P108" s="40"/>
      <c r="Q108" s="45"/>
      <c r="R108" s="49"/>
      <c r="S108" s="37"/>
      <c r="T108" s="62"/>
      <c r="U108" s="53"/>
      <c r="V108" s="54"/>
    </row>
    <row r="109" spans="1:22" x14ac:dyDescent="0.25">
      <c r="A109" t="s">
        <v>239</v>
      </c>
      <c r="B109" t="s">
        <v>240</v>
      </c>
      <c r="C109" s="14">
        <v>87.8</v>
      </c>
      <c r="D109" s="73">
        <v>390.36807250976602</v>
      </c>
      <c r="E109" s="77">
        <v>171.91253662109401</v>
      </c>
      <c r="F109" s="6">
        <f t="shared" ref="F109:F110" si="361">(D109+E109)/2</f>
        <v>281.14030456543003</v>
      </c>
      <c r="G109" s="47"/>
      <c r="H109" s="6">
        <f t="shared" ref="H109:H110" si="362">$B$3*1000*D109/D$5</f>
        <v>2576.4298824152097</v>
      </c>
      <c r="I109" s="28">
        <f t="shared" ref="I109:I110" si="363">$B$3*1000*E109/E$5</f>
        <v>1134.6230076264878</v>
      </c>
      <c r="J109" s="84">
        <f t="shared" ref="J109:J110" si="364">$B$3*1000*F109/F$5</f>
        <v>1855.5264450208488</v>
      </c>
      <c r="K109" s="118">
        <f t="shared" ref="K109:K110" si="365">H109*C109/1000/1.05</f>
        <v>215.43861302481466</v>
      </c>
      <c r="L109" s="118">
        <f t="shared" ref="L109:L110" si="366">I109*C109/1000/1.05</f>
        <v>94.876095304386311</v>
      </c>
      <c r="M109" s="25">
        <f t="shared" ref="M109:M110" si="367">J109*C109/1000</f>
        <v>162.91522187283053</v>
      </c>
      <c r="N109" s="28">
        <f t="shared" si="360"/>
        <v>155.15735416460049</v>
      </c>
      <c r="O109" s="32"/>
      <c r="P109" s="40"/>
      <c r="Q109" s="45"/>
      <c r="R109" s="49"/>
      <c r="S109" s="37"/>
      <c r="T109" s="62"/>
      <c r="U109" s="53"/>
      <c r="V109" s="54"/>
    </row>
    <row r="110" spans="1:22" x14ac:dyDescent="0.25">
      <c r="A110" t="s">
        <v>241</v>
      </c>
      <c r="B110" t="s">
        <v>242</v>
      </c>
      <c r="C110" s="14">
        <v>73.775999999999996</v>
      </c>
      <c r="D110" s="73">
        <v>118.17893218994099</v>
      </c>
      <c r="E110" s="77">
        <v>109.418266296387</v>
      </c>
      <c r="F110" s="6">
        <f t="shared" si="361"/>
        <v>113.79859924316401</v>
      </c>
      <c r="G110" s="47"/>
      <c r="H110" s="6">
        <f t="shared" si="362"/>
        <v>779.98113526168913</v>
      </c>
      <c r="I110" s="28">
        <f t="shared" si="363"/>
        <v>722.16072681257458</v>
      </c>
      <c r="J110" s="84">
        <f t="shared" si="364"/>
        <v>751.0709310371318</v>
      </c>
      <c r="K110" s="118">
        <f t="shared" si="365"/>
        <v>54.803703081015591</v>
      </c>
      <c r="L110" s="118">
        <f t="shared" si="366"/>
        <v>50.7410759822138</v>
      </c>
      <c r="M110" s="25">
        <f t="shared" si="367"/>
        <v>55.411009008195435</v>
      </c>
      <c r="N110" s="28">
        <f t="shared" si="360"/>
        <v>52.772389531614699</v>
      </c>
      <c r="O110" s="32"/>
      <c r="P110" s="40"/>
      <c r="Q110" s="45"/>
      <c r="R110" s="49"/>
      <c r="S110" s="37"/>
      <c r="T110" s="62"/>
      <c r="U110" s="53"/>
      <c r="V110" s="54"/>
    </row>
    <row r="111" spans="1:22" x14ac:dyDescent="0.25">
      <c r="A111" t="s">
        <v>243</v>
      </c>
      <c r="B111" t="s">
        <v>244</v>
      </c>
      <c r="C111" s="14">
        <v>70.856999999999999</v>
      </c>
      <c r="D111" s="73">
        <v>1615.10217285156</v>
      </c>
      <c r="E111" s="77">
        <v>838.72344970703102</v>
      </c>
      <c r="F111" s="6">
        <f t="shared" ref="F111" si="368">(D111+E111)/2</f>
        <v>1226.9128112792955</v>
      </c>
      <c r="G111" s="47"/>
      <c r="H111" s="6">
        <f t="shared" ref="H111" si="369">$B$3*1000*D111/D$5</f>
        <v>10659.676839182055</v>
      </c>
      <c r="I111" s="28">
        <f t="shared" ref="I111" si="370">$B$3*1000*E111/E$5</f>
        <v>5535.5760654670457</v>
      </c>
      <c r="J111" s="84">
        <f t="shared" ref="J111" si="371">$B$3*1000*F111/F$5</f>
        <v>8097.62645232455</v>
      </c>
      <c r="K111" s="118">
        <f t="shared" ref="K111" si="372">H111*C111/1000/1.05</f>
        <v>719.34544932754557</v>
      </c>
      <c r="L111" s="118">
        <f t="shared" ref="L111" si="373">I111*C111/1000/1.05</f>
        <v>373.55648882933184</v>
      </c>
      <c r="M111" s="25">
        <f t="shared" ref="M111" si="374">J111*C111/1000</f>
        <v>573.77351753236064</v>
      </c>
      <c r="N111" s="28">
        <f t="shared" si="360"/>
        <v>546.45096907843867</v>
      </c>
      <c r="O111" s="32"/>
      <c r="P111" s="40"/>
      <c r="Q111" s="45"/>
      <c r="R111" s="49"/>
      <c r="S111" s="37"/>
      <c r="T111" s="62"/>
      <c r="U111" s="53"/>
      <c r="V111" s="54"/>
    </row>
    <row r="112" spans="1:22" x14ac:dyDescent="0.25">
      <c r="A112" t="s">
        <v>245</v>
      </c>
      <c r="B112" t="s">
        <v>246</v>
      </c>
      <c r="C112" s="14">
        <v>82.998999999999995</v>
      </c>
      <c r="D112" s="73">
        <v>5237.81591796875</v>
      </c>
      <c r="E112" s="77">
        <v>2783.43334960938</v>
      </c>
      <c r="F112" s="6">
        <f t="shared" ref="F112" si="375">(D112+E112)/2</f>
        <v>4010.6246337890652</v>
      </c>
      <c r="G112" s="47"/>
      <c r="H112" s="6">
        <f t="shared" ref="H112" si="376">$B$3*1000*D112/D$5</f>
        <v>34569.593160842145</v>
      </c>
      <c r="I112" s="28">
        <f t="shared" ref="I112" si="377">$B$3*1000*E112/E$5</f>
        <v>18370.664413046379</v>
      </c>
      <c r="J112" s="84">
        <f t="shared" ref="J112" si="378">$B$3*1000*F112/F$5</f>
        <v>26470.128786944268</v>
      </c>
      <c r="K112" s="118">
        <f t="shared" ref="K112" si="379">H112*C112/1000/1.05</f>
        <v>2732.6111073873681</v>
      </c>
      <c r="L112" s="118">
        <f t="shared" ref="L112" si="380">I112*C112/1000/1.05</f>
        <v>1452.1397863032726</v>
      </c>
      <c r="M112" s="25">
        <f t="shared" ref="M112" si="381">J112*C112/1000</f>
        <v>2196.9942191875871</v>
      </c>
      <c r="N112" s="28">
        <f t="shared" si="360"/>
        <v>2092.3754468453208</v>
      </c>
      <c r="O112" s="32"/>
      <c r="P112" s="40"/>
      <c r="Q112" s="45"/>
      <c r="R112" s="49"/>
      <c r="S112" s="37"/>
      <c r="T112" s="62"/>
      <c r="U112" s="53"/>
      <c r="V112" s="54"/>
    </row>
    <row r="113" spans="1:22" x14ac:dyDescent="0.25">
      <c r="A113" t="s">
        <v>247</v>
      </c>
      <c r="B113" t="s">
        <v>248</v>
      </c>
      <c r="C113" s="14">
        <v>51.293999999999997</v>
      </c>
      <c r="D113" s="73">
        <v>5978.51025390625</v>
      </c>
      <c r="E113" s="77">
        <v>2728.439453125</v>
      </c>
      <c r="F113" s="6">
        <f>(D113+E113)/2</f>
        <v>4353.474853515625</v>
      </c>
      <c r="G113" s="47"/>
      <c r="H113" s="6">
        <f>$B$3*1000*D113/D$5</f>
        <v>39458.176923791463</v>
      </c>
      <c r="I113" s="28">
        <f>$B$3*1000*E113/E$5</f>
        <v>18007.704611180769</v>
      </c>
      <c r="J113" s="84">
        <f>$B$3*1000*F113/F$5</f>
        <v>28732.940767486118</v>
      </c>
      <c r="K113" s="118">
        <f>H113*C113/1000/1.05</f>
        <v>1927.5883115513898</v>
      </c>
      <c r="L113" s="118">
        <f>I113*C113/1000/1.05</f>
        <v>879.70209554848213</v>
      </c>
      <c r="M113" s="25">
        <f>J113*C113/1000</f>
        <v>1473.8274637274328</v>
      </c>
      <c r="N113" s="28">
        <f>M113/1.05</f>
        <v>1403.645203549936</v>
      </c>
      <c r="O113" s="32"/>
      <c r="P113" s="40"/>
      <c r="Q113" s="45"/>
      <c r="R113" s="49"/>
      <c r="S113" s="37"/>
      <c r="T113" s="62"/>
      <c r="U113" s="53"/>
      <c r="V113" s="54"/>
    </row>
    <row r="114" spans="1:22" x14ac:dyDescent="0.25">
      <c r="A114" t="s">
        <v>249</v>
      </c>
      <c r="B114" t="s">
        <v>250</v>
      </c>
      <c r="C114" s="14">
        <v>87.281999999999996</v>
      </c>
      <c r="D114" s="73">
        <v>5.4302918910980198</v>
      </c>
      <c r="E114" s="77">
        <v>6.9709871411323503</v>
      </c>
      <c r="F114" s="6">
        <f t="shared" ref="F114:F120" si="382">(D114+E114)/2</f>
        <v>6.200639516115185</v>
      </c>
      <c r="G114" s="47"/>
      <c r="H114" s="6">
        <f t="shared" ref="H114:H120" si="383">$B$3*1000*D114/D$5</f>
        <v>35.83993488123167</v>
      </c>
      <c r="I114" s="28">
        <f t="shared" ref="I114:I120" si="384">$B$3*1000*E114/E$5</f>
        <v>46.008525914721773</v>
      </c>
      <c r="J114" s="84">
        <f t="shared" ref="J114:J120" si="385">$B$3*1000*F114/F$5</f>
        <v>40.924230397976721</v>
      </c>
      <c r="K114" s="118">
        <f t="shared" ref="K114:K120" si="386">H114*C114/1000/1.05</f>
        <v>2.9792201869558692</v>
      </c>
      <c r="L114" s="118">
        <f t="shared" ref="L114:L120" si="387">I114*C114/1000/1.05</f>
        <v>3.8244915798940435</v>
      </c>
      <c r="M114" s="25">
        <f t="shared" ref="M114:M120" si="388">J114*C114/1000</f>
        <v>3.5719486775962039</v>
      </c>
      <c r="N114" s="28">
        <f t="shared" ref="N114:N162" si="389">M114/1.05</f>
        <v>3.4018558834249562</v>
      </c>
      <c r="O114" s="32"/>
      <c r="P114" s="40"/>
      <c r="Q114" s="45"/>
      <c r="R114" s="49"/>
      <c r="S114" s="37"/>
      <c r="T114" s="62"/>
      <c r="U114" s="53"/>
      <c r="V114" s="54"/>
    </row>
    <row r="115" spans="1:22" x14ac:dyDescent="0.25">
      <c r="A115" t="s">
        <v>251</v>
      </c>
      <c r="B115" t="s">
        <v>252</v>
      </c>
      <c r="C115" s="14">
        <v>45.069000000000003</v>
      </c>
      <c r="D115" s="73">
        <v>75.410369873046903</v>
      </c>
      <c r="E115" s="77">
        <v>49.837924957275398</v>
      </c>
      <c r="F115" s="6">
        <f t="shared" si="382"/>
        <v>62.624147415161147</v>
      </c>
      <c r="G115" s="47"/>
      <c r="H115" s="6">
        <f t="shared" si="383"/>
        <v>497.70855781255284</v>
      </c>
      <c r="I115" s="28">
        <f t="shared" si="384"/>
        <v>328.93038181107585</v>
      </c>
      <c r="J115" s="84">
        <f t="shared" si="385"/>
        <v>413.31946981181432</v>
      </c>
      <c r="K115" s="118">
        <f t="shared" si="386"/>
        <v>21.363073325765658</v>
      </c>
      <c r="L115" s="118">
        <f t="shared" si="387"/>
        <v>14.118631788422265</v>
      </c>
      <c r="M115" s="25">
        <f t="shared" si="388"/>
        <v>18.627895184948663</v>
      </c>
      <c r="N115" s="28">
        <f t="shared" si="389"/>
        <v>17.740852557093966</v>
      </c>
      <c r="O115" s="32"/>
      <c r="P115" s="40"/>
      <c r="Q115" s="45"/>
      <c r="R115" s="49"/>
      <c r="S115" s="37"/>
      <c r="T115" s="62"/>
      <c r="U115" s="53"/>
      <c r="V115" s="54"/>
    </row>
    <row r="116" spans="1:22" x14ac:dyDescent="0.25">
      <c r="A116" t="s">
        <v>253</v>
      </c>
      <c r="B116" t="s">
        <v>254</v>
      </c>
      <c r="C116" s="14">
        <v>68.760000000000005</v>
      </c>
      <c r="D116" s="73">
        <v>14.757996082305899</v>
      </c>
      <c r="E116" s="77">
        <v>4.7638659477233896</v>
      </c>
      <c r="F116" s="6">
        <f t="shared" si="382"/>
        <v>9.7609310150146449</v>
      </c>
      <c r="G116" s="47"/>
      <c r="H116" s="6">
        <f t="shared" si="383"/>
        <v>97.402796971999479</v>
      </c>
      <c r="I116" s="28">
        <f t="shared" si="384"/>
        <v>31.441522624081234</v>
      </c>
      <c r="J116" s="84">
        <f t="shared" si="385"/>
        <v>64.422159798040354</v>
      </c>
      <c r="K116" s="118">
        <f t="shared" si="386"/>
        <v>6.3784917331377944</v>
      </c>
      <c r="L116" s="118">
        <f t="shared" si="387"/>
        <v>2.0589705672684055</v>
      </c>
      <c r="M116" s="25">
        <f t="shared" si="388"/>
        <v>4.4296677077132554</v>
      </c>
      <c r="N116" s="28">
        <f t="shared" si="389"/>
        <v>4.2187311502030997</v>
      </c>
      <c r="O116" s="32"/>
      <c r="P116" s="40"/>
      <c r="Q116" s="45"/>
      <c r="R116" s="49"/>
      <c r="S116" s="37"/>
      <c r="T116" s="62"/>
      <c r="U116" s="53"/>
      <c r="V116" s="54"/>
    </row>
    <row r="117" spans="1:22" x14ac:dyDescent="0.25">
      <c r="A117" t="s">
        <v>255</v>
      </c>
      <c r="B117" t="s">
        <v>256</v>
      </c>
      <c r="C117" s="14">
        <v>46.588000000000001</v>
      </c>
      <c r="D117" s="73">
        <v>1834.70141601563</v>
      </c>
      <c r="E117" s="77">
        <v>1126.16333007813</v>
      </c>
      <c r="F117" s="6">
        <f t="shared" si="382"/>
        <v>1480.43237304688</v>
      </c>
      <c r="G117" s="47"/>
      <c r="H117" s="6">
        <f t="shared" si="383"/>
        <v>12109.032183757576</v>
      </c>
      <c r="I117" s="28">
        <f t="shared" si="384"/>
        <v>7432.6797205499679</v>
      </c>
      <c r="J117" s="84">
        <f t="shared" si="385"/>
        <v>9770.8559521537718</v>
      </c>
      <c r="K117" s="118">
        <f t="shared" si="386"/>
        <v>537.27199178752187</v>
      </c>
      <c r="L117" s="118">
        <f t="shared" si="387"/>
        <v>329.78445982950655</v>
      </c>
      <c r="M117" s="25">
        <f t="shared" si="388"/>
        <v>455.20463709893994</v>
      </c>
      <c r="N117" s="28">
        <f t="shared" si="389"/>
        <v>433.52822580851421</v>
      </c>
      <c r="O117" s="32"/>
      <c r="P117" s="40"/>
      <c r="Q117" s="45"/>
      <c r="R117" s="49"/>
      <c r="S117" s="37"/>
      <c r="T117" s="62"/>
      <c r="U117" s="53"/>
      <c r="V117" s="54"/>
    </row>
    <row r="118" spans="1:22" x14ac:dyDescent="0.25">
      <c r="A118" t="s">
        <v>257</v>
      </c>
      <c r="B118" t="s">
        <v>258</v>
      </c>
      <c r="C118" s="14">
        <v>44.296999999999997</v>
      </c>
      <c r="D118" s="73">
        <v>1047.43859863281</v>
      </c>
      <c r="E118" s="77">
        <v>537.71673583984398</v>
      </c>
      <c r="F118" s="6">
        <f t="shared" si="382"/>
        <v>792.57766723632699</v>
      </c>
      <c r="G118" s="47"/>
      <c r="H118" s="6">
        <f t="shared" si="383"/>
        <v>6913.0963712335079</v>
      </c>
      <c r="I118" s="28">
        <f t="shared" si="384"/>
        <v>3548.9312883237412</v>
      </c>
      <c r="J118" s="84">
        <f t="shared" si="385"/>
        <v>5231.0138297786243</v>
      </c>
      <c r="K118" s="118">
        <f t="shared" si="386"/>
        <v>291.64707614907684</v>
      </c>
      <c r="L118" s="118">
        <f t="shared" si="387"/>
        <v>149.72096121797787</v>
      </c>
      <c r="M118" s="25">
        <f t="shared" si="388"/>
        <v>231.71821961770371</v>
      </c>
      <c r="N118" s="28">
        <f t="shared" si="389"/>
        <v>220.68401868352734</v>
      </c>
      <c r="O118" s="32"/>
      <c r="P118" s="40"/>
      <c r="Q118" s="45"/>
      <c r="R118" s="49"/>
      <c r="S118" s="37"/>
      <c r="T118" s="62"/>
      <c r="U118" s="53"/>
      <c r="V118" s="54"/>
    </row>
    <row r="119" spans="1:22" x14ac:dyDescent="0.25">
      <c r="A119" t="s">
        <v>259</v>
      </c>
      <c r="B119" t="s">
        <v>260</v>
      </c>
      <c r="C119" s="14">
        <v>47.484999999999999</v>
      </c>
      <c r="D119" s="73">
        <v>91.723526000976605</v>
      </c>
      <c r="E119" s="77">
        <v>44.219907760620103</v>
      </c>
      <c r="F119" s="6">
        <f t="shared" si="382"/>
        <v>67.971716880798354</v>
      </c>
      <c r="G119" s="47"/>
      <c r="H119" s="6">
        <f t="shared" si="383"/>
        <v>605.37541349130811</v>
      </c>
      <c r="I119" s="28">
        <f t="shared" si="384"/>
        <v>291.85145962277852</v>
      </c>
      <c r="J119" s="84">
        <f t="shared" si="385"/>
        <v>448.61343655704331</v>
      </c>
      <c r="K119" s="118">
        <f t="shared" si="386"/>
        <v>27.37738239012835</v>
      </c>
      <c r="L119" s="118">
        <f t="shared" si="387"/>
        <v>13.198634819226319</v>
      </c>
      <c r="M119" s="25">
        <f t="shared" si="388"/>
        <v>21.3024090349112</v>
      </c>
      <c r="N119" s="28">
        <f t="shared" si="389"/>
        <v>20.288008604677334</v>
      </c>
      <c r="O119" s="32"/>
      <c r="P119" s="40"/>
      <c r="Q119" s="45"/>
      <c r="R119" s="49"/>
      <c r="S119" s="37"/>
      <c r="T119" s="62"/>
      <c r="U119" s="53"/>
      <c r="V119" s="54"/>
    </row>
    <row r="120" spans="1:22" x14ac:dyDescent="0.25">
      <c r="A120" t="s">
        <v>261</v>
      </c>
      <c r="B120" t="s">
        <v>262</v>
      </c>
      <c r="C120" s="14">
        <v>70.388999999999996</v>
      </c>
      <c r="D120" s="73">
        <v>3396.42260742188</v>
      </c>
      <c r="E120" s="77">
        <v>2407.8662109375</v>
      </c>
      <c r="F120" s="6">
        <f t="shared" si="382"/>
        <v>2902.1444091796902</v>
      </c>
      <c r="G120" s="47"/>
      <c r="H120" s="6">
        <f t="shared" si="383"/>
        <v>22416.394462826862</v>
      </c>
      <c r="I120" s="28">
        <f t="shared" si="384"/>
        <v>15891.920716856417</v>
      </c>
      <c r="J120" s="84">
        <f t="shared" si="385"/>
        <v>19154.157589841641</v>
      </c>
      <c r="K120" s="118">
        <f t="shared" si="386"/>
        <v>1502.7310379465903</v>
      </c>
      <c r="L120" s="118">
        <f t="shared" si="387"/>
        <v>1065.3489593702914</v>
      </c>
      <c r="M120" s="25">
        <f t="shared" si="388"/>
        <v>1348.2419985913632</v>
      </c>
      <c r="N120" s="28">
        <f t="shared" si="389"/>
        <v>1284.0399986584412</v>
      </c>
      <c r="O120" s="32"/>
      <c r="P120" s="40"/>
      <c r="Q120" s="45"/>
      <c r="R120" s="49"/>
      <c r="S120" s="37"/>
      <c r="T120" s="62"/>
      <c r="U120" s="53"/>
      <c r="V120" s="54"/>
    </row>
    <row r="121" spans="1:22" x14ac:dyDescent="0.25">
      <c r="A121" t="s">
        <v>263</v>
      </c>
      <c r="B121" t="s">
        <v>264</v>
      </c>
      <c r="C121" s="14">
        <v>34.292999999999999</v>
      </c>
      <c r="D121" s="73">
        <v>4710.32080078125</v>
      </c>
      <c r="E121" s="77">
        <v>2759.5361328125</v>
      </c>
      <c r="F121" s="6">
        <f t="shared" ref="F121" si="390">(D121+E121)/2</f>
        <v>3734.928466796875</v>
      </c>
      <c r="G121" s="47"/>
      <c r="H121" s="6">
        <f t="shared" ref="H121" si="391">$B$3*1000*D121/D$5</f>
        <v>31088.124571435448</v>
      </c>
      <c r="I121" s="28">
        <f t="shared" ref="I121" si="392">$B$3*1000*E121/E$5</f>
        <v>18212.942745220957</v>
      </c>
      <c r="J121" s="84">
        <f t="shared" ref="J121" si="393">$B$3*1000*F121/F$5</f>
        <v>24650.533658328201</v>
      </c>
      <c r="K121" s="118">
        <f t="shared" ref="K121" si="394">H121*C121/1000/1.05</f>
        <v>1015.3381485030818</v>
      </c>
      <c r="L121" s="118">
        <f t="shared" ref="L121" si="395">I121*C121/1000/1.05</f>
        <v>594.83471005891636</v>
      </c>
      <c r="M121" s="25">
        <f t="shared" ref="M121" si="396">J121*C121/1000</f>
        <v>845.34075074504904</v>
      </c>
      <c r="N121" s="28">
        <f t="shared" si="389"/>
        <v>805.08642928099903</v>
      </c>
      <c r="O121" s="32"/>
      <c r="P121" s="40"/>
      <c r="Q121" s="45"/>
      <c r="R121" s="49"/>
      <c r="S121" s="37"/>
      <c r="T121" s="62"/>
      <c r="U121" s="53"/>
      <c r="V121" s="54"/>
    </row>
    <row r="122" spans="1:22" x14ac:dyDescent="0.25">
      <c r="A122" t="s">
        <v>265</v>
      </c>
      <c r="B122" t="s">
        <v>266</v>
      </c>
      <c r="C122" s="14">
        <v>44.292000000000002</v>
      </c>
      <c r="D122" s="73">
        <v>37.210014343261697</v>
      </c>
      <c r="E122" s="77">
        <v>9.8481998443603498</v>
      </c>
      <c r="F122" s="6">
        <f t="shared" ref="F122:F123" si="397">(D122+E122)/2</f>
        <v>23.529107093811024</v>
      </c>
      <c r="G122" s="47"/>
      <c r="H122" s="6">
        <f t="shared" ref="H122:H123" si="398">$B$3*1000*D122/D$5</f>
        <v>245.58615222478161</v>
      </c>
      <c r="I122" s="28">
        <f t="shared" ref="I122:I123" si="399">$B$3*1000*E122/E$5</f>
        <v>64.998134206716017</v>
      </c>
      <c r="J122" s="84">
        <f t="shared" ref="J122:J123" si="400">$B$3*1000*F122/F$5</f>
        <v>155.29214321574884</v>
      </c>
      <c r="K122" s="118">
        <f t="shared" ref="K122:K123" si="401">H122*C122/1000/1.05</f>
        <v>10.35952557556193</v>
      </c>
      <c r="L122" s="118">
        <f t="shared" ref="L122:L123" si="402">I122*C122/1000/1.05</f>
        <v>2.741807009794158</v>
      </c>
      <c r="M122" s="25">
        <f t="shared" ref="M122:M123" si="403">J122*C122/1000</f>
        <v>6.8781996073119478</v>
      </c>
      <c r="N122" s="28">
        <f t="shared" si="389"/>
        <v>6.550666292678045</v>
      </c>
      <c r="O122" s="32"/>
      <c r="P122" s="40"/>
      <c r="Q122" s="45"/>
      <c r="R122" s="49"/>
      <c r="S122" s="37"/>
      <c r="T122" s="62"/>
      <c r="U122" s="53"/>
      <c r="V122" s="54"/>
    </row>
    <row r="123" spans="1:22" x14ac:dyDescent="0.25">
      <c r="A123" t="s">
        <v>267</v>
      </c>
      <c r="B123" t="s">
        <v>268</v>
      </c>
      <c r="C123" s="14">
        <v>41.923999999999999</v>
      </c>
      <c r="D123" s="73">
        <v>1807.12414550781</v>
      </c>
      <c r="E123" s="77">
        <v>815.51086425781295</v>
      </c>
      <c r="F123" s="6">
        <f t="shared" si="397"/>
        <v>1311.3175048828116</v>
      </c>
      <c r="G123" s="47"/>
      <c r="H123" s="6">
        <f t="shared" si="398"/>
        <v>11927.022155747363</v>
      </c>
      <c r="I123" s="28">
        <f t="shared" si="399"/>
        <v>5382.3729655952302</v>
      </c>
      <c r="J123" s="84">
        <f t="shared" si="400"/>
        <v>8654.6975606712967</v>
      </c>
      <c r="K123" s="118">
        <f t="shared" si="401"/>
        <v>476.21759700719286</v>
      </c>
      <c r="L123" s="118">
        <f t="shared" si="402"/>
        <v>214.9053373424899</v>
      </c>
      <c r="M123" s="25">
        <f t="shared" si="403"/>
        <v>362.83954053358343</v>
      </c>
      <c r="N123" s="28">
        <f t="shared" si="389"/>
        <v>345.56146717484137</v>
      </c>
      <c r="O123" s="32"/>
      <c r="P123" s="40"/>
      <c r="Q123" s="45"/>
      <c r="R123" s="49"/>
      <c r="S123" s="37"/>
      <c r="T123" s="62"/>
      <c r="U123" s="53"/>
      <c r="V123" s="54"/>
    </row>
    <row r="124" spans="1:22" x14ac:dyDescent="0.25">
      <c r="A124" t="s">
        <v>269</v>
      </c>
      <c r="B124" t="s">
        <v>270</v>
      </c>
      <c r="C124" s="14">
        <v>32.816000000000003</v>
      </c>
      <c r="D124" s="73">
        <v>1270.14685058594</v>
      </c>
      <c r="E124" s="77">
        <v>902.18640136718795</v>
      </c>
      <c r="F124" s="6">
        <f t="shared" ref="F124" si="404">(D124+E124)/2</f>
        <v>1086.1666259765639</v>
      </c>
      <c r="G124" s="47"/>
      <c r="H124" s="6">
        <f t="shared" ref="H124" si="405">$B$3*1000*D124/D$5</f>
        <v>8382.9711786260741</v>
      </c>
      <c r="I124" s="28">
        <f t="shared" ref="I124" si="406">$B$3*1000*E124/E$5</f>
        <v>5954.4316445933582</v>
      </c>
      <c r="J124" s="84">
        <f t="shared" ref="J124" si="407">$B$3*1000*F124/F$5</f>
        <v>7168.7014116097153</v>
      </c>
      <c r="K124" s="118">
        <f t="shared" ref="K124" si="408">H124*C124/1000/1.05</f>
        <v>261.99579256932697</v>
      </c>
      <c r="L124" s="118">
        <f t="shared" ref="L124" si="409">I124*C124/1000/1.05</f>
        <v>186.09583699902441</v>
      </c>
      <c r="M124" s="25">
        <f t="shared" ref="M124" si="410">J124*C124/1000</f>
        <v>235.24810552338442</v>
      </c>
      <c r="N124" s="28">
        <f t="shared" si="389"/>
        <v>224.04581478417563</v>
      </c>
      <c r="O124" s="32"/>
      <c r="P124" s="40"/>
      <c r="Q124" s="45"/>
      <c r="R124" s="49"/>
      <c r="S124" s="37"/>
      <c r="T124" s="62"/>
      <c r="U124" s="53"/>
      <c r="V124" s="54"/>
    </row>
    <row r="125" spans="1:22" x14ac:dyDescent="0.25">
      <c r="A125" t="s">
        <v>271</v>
      </c>
      <c r="B125" t="s">
        <v>272</v>
      </c>
      <c r="C125" s="14">
        <v>43.585000000000001</v>
      </c>
      <c r="D125" s="73">
        <v>777.64056396484398</v>
      </c>
      <c r="E125" s="77">
        <v>376.18780517578102</v>
      </c>
      <c r="F125" s="6">
        <f t="shared" ref="F125:F129" si="411">(D125+E125)/2</f>
        <v>576.9141845703125</v>
      </c>
      <c r="G125" s="47"/>
      <c r="H125" s="6">
        <f t="shared" ref="H125:H129" si="412">$B$3*1000*D125/D$5</f>
        <v>5132.4289250809998</v>
      </c>
      <c r="I125" s="28">
        <f t="shared" ref="I125:I129" si="413">$B$3*1000*E125/E$5</f>
        <v>2482.8400960758022</v>
      </c>
      <c r="J125" s="84">
        <f t="shared" ref="J125:J129" si="414">$B$3*1000*F125/F$5</f>
        <v>3807.6345105784008</v>
      </c>
      <c r="K125" s="118">
        <f t="shared" ref="K125:K129" si="415">H125*C125/1000/1.05</f>
        <v>213.04468066633842</v>
      </c>
      <c r="L125" s="118">
        <f t="shared" ref="L125:L129" si="416">I125*C125/1000/1.05</f>
        <v>103.06151008329888</v>
      </c>
      <c r="M125" s="25">
        <f t="shared" ref="M125:M129" si="417">J125*C125/1000</f>
        <v>165.95575014355958</v>
      </c>
      <c r="N125" s="28">
        <f t="shared" si="389"/>
        <v>158.05309537481864</v>
      </c>
      <c r="O125" s="32"/>
      <c r="P125" s="40"/>
      <c r="Q125" s="45"/>
      <c r="R125" s="49"/>
      <c r="S125" s="37"/>
      <c r="T125" s="62"/>
      <c r="U125" s="53"/>
      <c r="V125" s="54"/>
    </row>
    <row r="126" spans="1:22" x14ac:dyDescent="0.25">
      <c r="A126" t="s">
        <v>273</v>
      </c>
      <c r="B126" t="s">
        <v>274</v>
      </c>
      <c r="C126" s="14">
        <v>34.6</v>
      </c>
      <c r="D126" s="73">
        <v>15.1764054298401</v>
      </c>
      <c r="E126" s="77">
        <v>8.1559839248657209</v>
      </c>
      <c r="F126" s="6">
        <f t="shared" si="411"/>
        <v>11.666194677352911</v>
      </c>
      <c r="G126" s="47"/>
      <c r="H126" s="6">
        <f t="shared" si="412"/>
        <v>100.16429931295231</v>
      </c>
      <c r="I126" s="28">
        <f t="shared" si="413"/>
        <v>53.829506520404351</v>
      </c>
      <c r="J126" s="84">
        <f t="shared" si="414"/>
        <v>76.996902916678337</v>
      </c>
      <c r="K126" s="118">
        <f t="shared" si="415"/>
        <v>3.3006521487887142</v>
      </c>
      <c r="L126" s="118">
        <f t="shared" si="416"/>
        <v>1.7738104053390387</v>
      </c>
      <c r="M126" s="25">
        <f t="shared" si="417"/>
        <v>2.6640928409170708</v>
      </c>
      <c r="N126" s="28">
        <f t="shared" si="389"/>
        <v>2.537231277063877</v>
      </c>
      <c r="O126" s="32"/>
      <c r="P126" s="40"/>
      <c r="Q126" s="45"/>
      <c r="R126" s="49"/>
      <c r="S126" s="37"/>
      <c r="T126" s="62"/>
      <c r="U126" s="53"/>
      <c r="V126" s="54"/>
    </row>
    <row r="127" spans="1:22" x14ac:dyDescent="0.25">
      <c r="A127" t="s">
        <v>275</v>
      </c>
      <c r="B127" t="s">
        <v>276</v>
      </c>
      <c r="C127" s="14">
        <v>14.875</v>
      </c>
      <c r="D127" s="73">
        <v>94.176101684570298</v>
      </c>
      <c r="E127" s="77">
        <v>51.670925140380902</v>
      </c>
      <c r="F127" s="6">
        <f t="shared" si="411"/>
        <v>72.9235134124756</v>
      </c>
      <c r="G127" s="47"/>
      <c r="H127" s="6">
        <f t="shared" si="412"/>
        <v>621.56241679685547</v>
      </c>
      <c r="I127" s="28">
        <f t="shared" si="413"/>
        <v>341.028185854995</v>
      </c>
      <c r="J127" s="84">
        <f t="shared" si="414"/>
        <v>481.29530132592521</v>
      </c>
      <c r="K127" s="118">
        <f t="shared" si="415"/>
        <v>8.8054675712887853</v>
      </c>
      <c r="L127" s="118">
        <f t="shared" si="416"/>
        <v>4.8312326329457624</v>
      </c>
      <c r="M127" s="25">
        <f t="shared" si="417"/>
        <v>7.1592676072231383</v>
      </c>
      <c r="N127" s="28">
        <f t="shared" si="389"/>
        <v>6.8183501021172743</v>
      </c>
      <c r="O127" s="32"/>
      <c r="P127" s="40"/>
      <c r="Q127" s="45"/>
      <c r="R127" s="49"/>
      <c r="S127" s="37"/>
      <c r="T127" s="62"/>
      <c r="U127" s="53"/>
      <c r="V127" s="54"/>
    </row>
    <row r="128" spans="1:22" x14ac:dyDescent="0.25">
      <c r="A128" t="s">
        <v>277</v>
      </c>
      <c r="B128" t="s">
        <v>278</v>
      </c>
      <c r="C128" s="14">
        <v>7.3079999999999998</v>
      </c>
      <c r="D128" s="73">
        <v>3384.64697265625</v>
      </c>
      <c r="E128" s="77">
        <v>2851.39135742188</v>
      </c>
      <c r="F128" s="6">
        <f t="shared" si="411"/>
        <v>3118.0191650390652</v>
      </c>
      <c r="G128" s="47"/>
      <c r="H128" s="6">
        <f t="shared" si="412"/>
        <v>22338.675255158261</v>
      </c>
      <c r="I128" s="28">
        <f t="shared" si="413"/>
        <v>18819.187369731448</v>
      </c>
      <c r="J128" s="84">
        <f t="shared" si="414"/>
        <v>20578.931312444856</v>
      </c>
      <c r="K128" s="118">
        <f t="shared" si="415"/>
        <v>155.4771797759015</v>
      </c>
      <c r="L128" s="118">
        <f t="shared" si="416"/>
        <v>130.98154409333085</v>
      </c>
      <c r="M128" s="25">
        <f t="shared" si="417"/>
        <v>150.39083003134701</v>
      </c>
      <c r="N128" s="28">
        <f t="shared" si="389"/>
        <v>143.22936193461618</v>
      </c>
      <c r="O128" s="32"/>
      <c r="P128" s="40"/>
      <c r="Q128" s="45"/>
      <c r="R128" s="49"/>
      <c r="S128" s="37"/>
      <c r="T128" s="62"/>
      <c r="U128" s="53"/>
      <c r="V128" s="54"/>
    </row>
    <row r="129" spans="1:22" x14ac:dyDescent="0.25">
      <c r="A129" t="s">
        <v>279</v>
      </c>
      <c r="B129" t="s">
        <v>280</v>
      </c>
      <c r="C129" s="14">
        <v>13.53</v>
      </c>
      <c r="D129" s="73">
        <v>5186.72998046875</v>
      </c>
      <c r="E129" s="77">
        <v>3576.27075195313</v>
      </c>
      <c r="F129" s="6">
        <f t="shared" si="411"/>
        <v>4381.5003662109402</v>
      </c>
      <c r="G129" s="47"/>
      <c r="H129" s="6">
        <f t="shared" si="412"/>
        <v>34232.42589431857</v>
      </c>
      <c r="I129" s="28">
        <f t="shared" si="413"/>
        <v>23603.392494935775</v>
      </c>
      <c r="J129" s="84">
        <f t="shared" si="414"/>
        <v>28917.909194627173</v>
      </c>
      <c r="K129" s="118">
        <f t="shared" si="415"/>
        <v>441.10925938107641</v>
      </c>
      <c r="L129" s="118">
        <f t="shared" si="416"/>
        <v>304.14657186331527</v>
      </c>
      <c r="M129" s="25">
        <f t="shared" si="417"/>
        <v>391.25931140330562</v>
      </c>
      <c r="N129" s="28">
        <f t="shared" si="389"/>
        <v>372.62791562219581</v>
      </c>
      <c r="O129" s="32"/>
      <c r="P129" s="40"/>
      <c r="Q129" s="45"/>
      <c r="R129" s="49"/>
      <c r="S129" s="37"/>
      <c r="T129" s="62"/>
      <c r="U129" s="53"/>
      <c r="V129" s="54"/>
    </row>
    <row r="130" spans="1:22" x14ac:dyDescent="0.25">
      <c r="A130" t="s">
        <v>281</v>
      </c>
      <c r="B130" t="s">
        <v>282</v>
      </c>
      <c r="C130" s="14">
        <v>52.645000000000003</v>
      </c>
      <c r="D130" s="73">
        <v>5071.19580078125</v>
      </c>
      <c r="E130" s="77">
        <v>4119.49072265625</v>
      </c>
      <c r="F130" s="6">
        <f t="shared" ref="F130:F134" si="418">(D130+E130)/2</f>
        <v>4595.34326171875</v>
      </c>
      <c r="G130" s="47"/>
      <c r="H130" s="6">
        <f t="shared" ref="H130:H134" si="419">$B$3*1000*D130/D$5</f>
        <v>33469.900129664093</v>
      </c>
      <c r="I130" s="28">
        <f t="shared" ref="I130:I134" si="420">$B$3*1000*E130/E$5</f>
        <v>27188.645141869954</v>
      </c>
      <c r="J130" s="84">
        <f t="shared" ref="J130:J134" si="421">$B$3*1000*F130/F$5</f>
        <v>30329.272635767025</v>
      </c>
      <c r="K130" s="118">
        <f t="shared" ref="K130:K134" si="422">H130*C130/1000/1.05</f>
        <v>1678.1170403106344</v>
      </c>
      <c r="L130" s="118">
        <f t="shared" ref="L130:L134" si="423">I130*C130/1000/1.05</f>
        <v>1363.1868795178514</v>
      </c>
      <c r="M130" s="25">
        <f t="shared" ref="M130:M134" si="424">J130*C130/1000</f>
        <v>1596.6845579099549</v>
      </c>
      <c r="N130" s="28">
        <f t="shared" si="389"/>
        <v>1520.6519599142428</v>
      </c>
      <c r="O130" s="32"/>
      <c r="P130" s="40"/>
      <c r="Q130" s="45"/>
      <c r="R130" s="49"/>
      <c r="S130" s="37"/>
      <c r="T130" s="62"/>
      <c r="U130" s="53"/>
      <c r="V130" s="54"/>
    </row>
    <row r="131" spans="1:22" x14ac:dyDescent="0.25">
      <c r="A131" t="s">
        <v>283</v>
      </c>
      <c r="B131" t="s">
        <v>284</v>
      </c>
      <c r="C131" s="14">
        <v>48.442</v>
      </c>
      <c r="D131" s="73">
        <v>4555.39453125</v>
      </c>
      <c r="E131" s="77">
        <v>3069.35595703125</v>
      </c>
      <c r="F131" s="6">
        <f t="shared" si="418"/>
        <v>3812.375244140625</v>
      </c>
      <c r="G131" s="47"/>
      <c r="H131" s="6">
        <f t="shared" si="419"/>
        <v>30065.610952877567</v>
      </c>
      <c r="I131" s="28">
        <f t="shared" si="420"/>
        <v>20257.75406431736</v>
      </c>
      <c r="J131" s="84">
        <f t="shared" si="421"/>
        <v>25161.682508597463</v>
      </c>
      <c r="K131" s="118">
        <f t="shared" si="422"/>
        <v>1387.0841197898048</v>
      </c>
      <c r="L131" s="118">
        <f t="shared" si="423"/>
        <v>934.59630703205858</v>
      </c>
      <c r="M131" s="25">
        <f t="shared" si="424"/>
        <v>1218.8822240814784</v>
      </c>
      <c r="N131" s="28">
        <f t="shared" si="389"/>
        <v>1160.8402134109317</v>
      </c>
      <c r="O131" s="32"/>
      <c r="P131" s="40"/>
      <c r="Q131" s="45"/>
      <c r="R131" s="49"/>
      <c r="S131" s="37"/>
      <c r="T131" s="62"/>
      <c r="U131" s="53"/>
      <c r="V131" s="54"/>
    </row>
    <row r="132" spans="1:22" x14ac:dyDescent="0.25">
      <c r="A132" t="s">
        <v>285</v>
      </c>
      <c r="B132" t="s">
        <v>286</v>
      </c>
      <c r="C132" s="14">
        <v>29.667999999999999</v>
      </c>
      <c r="D132" s="73">
        <v>5811.8037109375</v>
      </c>
      <c r="E132" s="77">
        <v>5872.5859375</v>
      </c>
      <c r="F132" s="6">
        <f t="shared" si="418"/>
        <v>5842.19482421875</v>
      </c>
      <c r="G132" s="47"/>
      <c r="H132" s="6">
        <f t="shared" si="419"/>
        <v>38357.913482323471</v>
      </c>
      <c r="I132" s="28">
        <f t="shared" si="420"/>
        <v>38759.076271658501</v>
      </c>
      <c r="J132" s="84">
        <f t="shared" si="421"/>
        <v>38558.49487699099</v>
      </c>
      <c r="K132" s="118">
        <f t="shared" si="422"/>
        <v>1083.8119782795929</v>
      </c>
      <c r="L132" s="118">
        <f t="shared" si="423"/>
        <v>1095.1469284072041</v>
      </c>
      <c r="M132" s="25">
        <f t="shared" si="424"/>
        <v>1143.9534260105686</v>
      </c>
      <c r="N132" s="28">
        <f t="shared" si="389"/>
        <v>1089.4794533433985</v>
      </c>
      <c r="O132" s="32"/>
      <c r="P132" s="40"/>
      <c r="Q132" s="45"/>
      <c r="R132" s="49"/>
      <c r="S132" s="37"/>
      <c r="T132" s="62"/>
      <c r="U132" s="53"/>
      <c r="V132" s="54"/>
    </row>
    <row r="133" spans="1:22" x14ac:dyDescent="0.25">
      <c r="A133" t="s">
        <v>287</v>
      </c>
      <c r="B133" t="s">
        <v>288</v>
      </c>
      <c r="C133" s="14">
        <v>10.739000000000001</v>
      </c>
      <c r="D133" s="73">
        <v>2425.7080078125</v>
      </c>
      <c r="E133" s="77">
        <v>1633.98608398438</v>
      </c>
      <c r="F133" s="6">
        <f t="shared" si="418"/>
        <v>2029.84704589844</v>
      </c>
      <c r="G133" s="47"/>
      <c r="H133" s="6">
        <f t="shared" si="419"/>
        <v>16009.676603830454</v>
      </c>
      <c r="I133" s="28">
        <f t="shared" si="420"/>
        <v>10784.310681869725</v>
      </c>
      <c r="J133" s="84">
        <f t="shared" si="421"/>
        <v>13396.99364285009</v>
      </c>
      <c r="K133" s="118">
        <f t="shared" si="422"/>
        <v>163.74087337955737</v>
      </c>
      <c r="L133" s="118">
        <f t="shared" si="423"/>
        <v>110.29782134533238</v>
      </c>
      <c r="M133" s="25">
        <f t="shared" si="424"/>
        <v>143.87031473056712</v>
      </c>
      <c r="N133" s="28">
        <f t="shared" si="389"/>
        <v>137.01934736244488</v>
      </c>
      <c r="O133" s="32"/>
      <c r="P133" s="40"/>
      <c r="Q133" s="45"/>
      <c r="R133" s="49"/>
      <c r="S133" s="37"/>
      <c r="T133" s="62"/>
      <c r="U133" s="53"/>
      <c r="V133" s="54"/>
    </row>
    <row r="134" spans="1:22" x14ac:dyDescent="0.25">
      <c r="A134" t="s">
        <v>289</v>
      </c>
      <c r="B134" t="s">
        <v>290</v>
      </c>
      <c r="C134" s="14">
        <v>9.9060000000000006</v>
      </c>
      <c r="D134" s="73">
        <v>2956.98266601563</v>
      </c>
      <c r="E134" s="77">
        <v>1945.1044311523401</v>
      </c>
      <c r="F134" s="6">
        <f t="shared" si="418"/>
        <v>2451.0435485839853</v>
      </c>
      <c r="G134" s="47"/>
      <c r="H134" s="6">
        <f t="shared" si="419"/>
        <v>19516.090169786792</v>
      </c>
      <c r="I134" s="28">
        <f t="shared" si="420"/>
        <v>12837.692254439567</v>
      </c>
      <c r="J134" s="84">
        <f t="shared" si="421"/>
        <v>16176.891212113182</v>
      </c>
      <c r="K134" s="118">
        <f t="shared" si="422"/>
        <v>184.12037068753139</v>
      </c>
      <c r="L134" s="118">
        <f t="shared" si="423"/>
        <v>121.11445664045559</v>
      </c>
      <c r="M134" s="25">
        <f t="shared" si="424"/>
        <v>160.24828434719319</v>
      </c>
      <c r="N134" s="28">
        <f t="shared" si="389"/>
        <v>152.61741366399352</v>
      </c>
      <c r="O134" s="32"/>
      <c r="P134" s="40"/>
      <c r="Q134" s="45"/>
      <c r="R134" s="49"/>
      <c r="S134" s="37"/>
      <c r="T134" s="62"/>
      <c r="U134" s="53"/>
      <c r="V134" s="54"/>
    </row>
    <row r="135" spans="1:22" x14ac:dyDescent="0.25">
      <c r="A135" t="s">
        <v>291</v>
      </c>
      <c r="B135" t="s">
        <v>292</v>
      </c>
      <c r="C135" s="14">
        <v>57.040999999999997</v>
      </c>
      <c r="D135" s="73">
        <v>513.521240234375</v>
      </c>
      <c r="E135" s="77">
        <v>284.92514038085898</v>
      </c>
      <c r="F135" s="6">
        <f t="shared" ref="F135:F143" si="425">(D135+E135)/2</f>
        <v>399.22319030761696</v>
      </c>
      <c r="G135" s="47"/>
      <c r="H135" s="6">
        <f t="shared" ref="H135:H143" si="426">$B$3*1000*D135/D$5</f>
        <v>3389.2409799002298</v>
      </c>
      <c r="I135" s="28">
        <f t="shared" ref="I135:I143" si="427">$B$3*1000*E135/E$5</f>
        <v>1880.506367257349</v>
      </c>
      <c r="J135" s="84">
        <f t="shared" ref="J135:J143" si="428">$B$3*1000*F135/F$5</f>
        <v>2634.8736735787893</v>
      </c>
      <c r="K135" s="118">
        <f t="shared" ref="K135:K143" si="429">H135*C135/1000/1.05</f>
        <v>184.11970927094188</v>
      </c>
      <c r="L135" s="118">
        <f t="shared" ref="L135:L143" si="430">I135*C135/1000/1.05</f>
        <v>102.15806066164423</v>
      </c>
      <c r="M135" s="25">
        <f t="shared" ref="M135:M143" si="431">J135*C135/1000</f>
        <v>150.29582921460772</v>
      </c>
      <c r="N135" s="28">
        <f t="shared" si="389"/>
        <v>143.13888496629306</v>
      </c>
      <c r="O135" s="32"/>
      <c r="P135" s="40"/>
      <c r="Q135" s="45"/>
      <c r="R135" s="49"/>
      <c r="S135" s="37"/>
      <c r="T135" s="62"/>
      <c r="U135" s="53"/>
      <c r="V135" s="54"/>
    </row>
    <row r="136" spans="1:22" x14ac:dyDescent="0.25">
      <c r="A136" t="s">
        <v>293</v>
      </c>
      <c r="B136" t="s">
        <v>294</v>
      </c>
      <c r="C136" s="14">
        <v>25.565000000000001</v>
      </c>
      <c r="D136" s="73">
        <v>16615.013671875</v>
      </c>
      <c r="E136" s="77">
        <v>12400.49609375</v>
      </c>
      <c r="F136" s="6">
        <f t="shared" si="425"/>
        <v>14507.7548828125</v>
      </c>
      <c r="G136" s="47"/>
      <c r="H136" s="6">
        <f t="shared" si="426"/>
        <v>109659.1159357303</v>
      </c>
      <c r="I136" s="28">
        <f t="shared" si="427"/>
        <v>81843.293400771887</v>
      </c>
      <c r="J136" s="84">
        <f t="shared" si="428"/>
        <v>95751.204668251099</v>
      </c>
      <c r="K136" s="118">
        <f t="shared" si="429"/>
        <v>2669.9383799018524</v>
      </c>
      <c r="L136" s="118">
        <f t="shared" si="430"/>
        <v>1992.6893293245078</v>
      </c>
      <c r="M136" s="25">
        <f t="shared" si="431"/>
        <v>2447.8795473438395</v>
      </c>
      <c r="N136" s="28">
        <f t="shared" si="389"/>
        <v>2331.3138546131804</v>
      </c>
      <c r="O136" s="32"/>
      <c r="P136" s="40"/>
      <c r="Q136" s="45"/>
      <c r="R136" s="49"/>
      <c r="S136" s="37"/>
      <c r="T136" s="62"/>
      <c r="U136" s="53"/>
      <c r="V136" s="54"/>
    </row>
    <row r="137" spans="1:22" x14ac:dyDescent="0.25">
      <c r="A137" t="s">
        <v>295</v>
      </c>
      <c r="B137" t="s">
        <v>296</v>
      </c>
      <c r="C137" s="14">
        <v>29.95</v>
      </c>
      <c r="D137" s="73">
        <v>3609.70166015625</v>
      </c>
      <c r="E137" s="77">
        <v>2155.74267578125</v>
      </c>
      <c r="F137" s="6">
        <f t="shared" si="425"/>
        <v>2882.72216796875</v>
      </c>
      <c r="G137" s="47"/>
      <c r="H137" s="6">
        <f t="shared" si="426"/>
        <v>23824.036540789813</v>
      </c>
      <c r="I137" s="28">
        <f t="shared" si="427"/>
        <v>14227.904994821483</v>
      </c>
      <c r="J137" s="84">
        <f t="shared" si="428"/>
        <v>19025.970767805647</v>
      </c>
      <c r="K137" s="118">
        <f t="shared" si="429"/>
        <v>679.55228037776646</v>
      </c>
      <c r="L137" s="118">
        <f t="shared" si="430"/>
        <v>405.83405199514607</v>
      </c>
      <c r="M137" s="25">
        <f t="shared" si="431"/>
        <v>569.82782449577917</v>
      </c>
      <c r="N137" s="28">
        <f t="shared" si="389"/>
        <v>542.69316618645632</v>
      </c>
      <c r="O137" s="32"/>
      <c r="P137" s="40"/>
      <c r="Q137" s="45"/>
      <c r="R137" s="49"/>
      <c r="S137" s="37"/>
      <c r="T137" s="62"/>
      <c r="U137" s="53"/>
      <c r="V137" s="54"/>
    </row>
    <row r="138" spans="1:22" x14ac:dyDescent="0.25">
      <c r="A138" t="s">
        <v>297</v>
      </c>
      <c r="B138" t="s">
        <v>298</v>
      </c>
      <c r="C138" s="14">
        <v>35.659999999999997</v>
      </c>
      <c r="D138" s="73">
        <v>72.448875427246094</v>
      </c>
      <c r="E138" s="77">
        <v>195.73800659179699</v>
      </c>
      <c r="F138" s="6">
        <f t="shared" si="425"/>
        <v>134.09344100952154</v>
      </c>
      <c r="G138" s="47"/>
      <c r="H138" s="6">
        <f t="shared" si="426"/>
        <v>478.16268988920467</v>
      </c>
      <c r="I138" s="28">
        <f t="shared" si="427"/>
        <v>1291.8711462881599</v>
      </c>
      <c r="J138" s="84">
        <f t="shared" si="428"/>
        <v>885.01691808868247</v>
      </c>
      <c r="K138" s="118">
        <f t="shared" si="429"/>
        <v>16.239315734713369</v>
      </c>
      <c r="L138" s="118">
        <f t="shared" si="430"/>
        <v>43.874404834891216</v>
      </c>
      <c r="M138" s="25">
        <f t="shared" si="431"/>
        <v>31.559703299042411</v>
      </c>
      <c r="N138" s="28">
        <f t="shared" si="389"/>
        <v>30.056860284802294</v>
      </c>
      <c r="O138" s="32"/>
      <c r="P138" s="40"/>
      <c r="Q138" s="45"/>
      <c r="R138" s="49"/>
      <c r="S138" s="37"/>
      <c r="T138" s="62"/>
      <c r="U138" s="53"/>
      <c r="V138" s="54"/>
    </row>
    <row r="139" spans="1:22" x14ac:dyDescent="0.25">
      <c r="A139" t="s">
        <v>299</v>
      </c>
      <c r="B139" t="s">
        <v>300</v>
      </c>
      <c r="C139" s="14">
        <v>38.96</v>
      </c>
      <c r="D139" s="73">
        <v>112.05328369140599</v>
      </c>
      <c r="E139" s="77">
        <v>138.30934524536099</v>
      </c>
      <c r="F139" s="6">
        <f t="shared" si="425"/>
        <v>125.18131446838349</v>
      </c>
      <c r="G139" s="47"/>
      <c r="H139" s="6">
        <f t="shared" si="426"/>
        <v>739.5518456957434</v>
      </c>
      <c r="I139" s="28">
        <f t="shared" si="427"/>
        <v>912.84189256670106</v>
      </c>
      <c r="J139" s="84">
        <f t="shared" si="428"/>
        <v>826.19686913122223</v>
      </c>
      <c r="K139" s="118">
        <f t="shared" si="429"/>
        <v>27.440895150767773</v>
      </c>
      <c r="L139" s="118">
        <f t="shared" si="430"/>
        <v>33.870781080379686</v>
      </c>
      <c r="M139" s="25">
        <f t="shared" si="431"/>
        <v>32.188630021352417</v>
      </c>
      <c r="N139" s="28">
        <f t="shared" si="389"/>
        <v>30.655838115573729</v>
      </c>
      <c r="O139" s="32"/>
      <c r="P139" s="40"/>
      <c r="Q139" s="45"/>
      <c r="R139" s="49"/>
      <c r="S139" s="37"/>
      <c r="T139" s="62"/>
      <c r="U139" s="53"/>
      <c r="V139" s="54"/>
    </row>
    <row r="140" spans="1:22" x14ac:dyDescent="0.25">
      <c r="A140" t="s">
        <v>301</v>
      </c>
      <c r="B140" t="s">
        <v>302</v>
      </c>
      <c r="C140" s="14">
        <v>13.186</v>
      </c>
      <c r="D140" s="73">
        <v>402.99795532226602</v>
      </c>
      <c r="E140" s="77">
        <v>522.51707458496105</v>
      </c>
      <c r="F140" s="6">
        <f t="shared" si="425"/>
        <v>462.75751495361351</v>
      </c>
      <c r="G140" s="47"/>
      <c r="H140" s="6">
        <f t="shared" si="426"/>
        <v>2659.7871285145638</v>
      </c>
      <c r="I140" s="28">
        <f t="shared" si="427"/>
        <v>3448.6135005295318</v>
      </c>
      <c r="J140" s="84">
        <f t="shared" si="428"/>
        <v>3054.2003145220483</v>
      </c>
      <c r="K140" s="118">
        <f t="shared" si="429"/>
        <v>33.401860072945752</v>
      </c>
      <c r="L140" s="118">
        <f t="shared" si="430"/>
        <v>43.308016779030858</v>
      </c>
      <c r="M140" s="25">
        <f t="shared" si="431"/>
        <v>40.272685347287727</v>
      </c>
      <c r="N140" s="28">
        <f t="shared" si="389"/>
        <v>38.354938425988308</v>
      </c>
      <c r="O140" s="32"/>
      <c r="P140" s="40"/>
      <c r="Q140" s="45"/>
      <c r="R140" s="49"/>
      <c r="S140" s="37"/>
      <c r="T140" s="62"/>
      <c r="U140" s="53"/>
      <c r="V140" s="54"/>
    </row>
    <row r="141" spans="1:22" x14ac:dyDescent="0.25">
      <c r="A141" t="s">
        <v>303</v>
      </c>
      <c r="B141" t="s">
        <v>304</v>
      </c>
      <c r="C141" s="14">
        <v>51.58</v>
      </c>
      <c r="D141" s="73">
        <v>139.05438232421901</v>
      </c>
      <c r="E141" s="77">
        <v>142.556716918945</v>
      </c>
      <c r="F141" s="6">
        <f t="shared" si="425"/>
        <v>140.805549621582</v>
      </c>
      <c r="G141" s="47"/>
      <c r="H141" s="6">
        <f t="shared" si="426"/>
        <v>917.75913843964349</v>
      </c>
      <c r="I141" s="28">
        <f t="shared" si="427"/>
        <v>940.87455218251012</v>
      </c>
      <c r="J141" s="84">
        <f t="shared" si="428"/>
        <v>929.31684531107692</v>
      </c>
      <c r="K141" s="118">
        <f t="shared" si="429"/>
        <v>45.083825105444575</v>
      </c>
      <c r="L141" s="118">
        <f t="shared" si="430"/>
        <v>46.219342287213202</v>
      </c>
      <c r="M141" s="25">
        <f t="shared" si="431"/>
        <v>47.934162881145348</v>
      </c>
      <c r="N141" s="28">
        <f t="shared" si="389"/>
        <v>45.651583696328899</v>
      </c>
      <c r="O141" s="32"/>
      <c r="P141" s="40"/>
      <c r="Q141" s="45"/>
      <c r="R141" s="49"/>
      <c r="S141" s="37"/>
      <c r="T141" s="62"/>
      <c r="U141" s="53"/>
      <c r="V141" s="54"/>
    </row>
    <row r="142" spans="1:22" x14ac:dyDescent="0.25">
      <c r="A142" t="s">
        <v>305</v>
      </c>
      <c r="B142" t="s">
        <v>306</v>
      </c>
      <c r="C142" s="14">
        <v>67.025999999999996</v>
      </c>
      <c r="D142" s="73">
        <v>147.557991027832</v>
      </c>
      <c r="E142" s="77">
        <v>87.677539825439496</v>
      </c>
      <c r="F142" s="6">
        <f t="shared" si="425"/>
        <v>117.61776542663574</v>
      </c>
      <c r="G142" s="47"/>
      <c r="H142" s="6">
        <f t="shared" si="426"/>
        <v>973.88296903751211</v>
      </c>
      <c r="I142" s="28">
        <f t="shared" si="427"/>
        <v>578.67189847412692</v>
      </c>
      <c r="J142" s="84">
        <f t="shared" si="428"/>
        <v>776.2774337558194</v>
      </c>
      <c r="K142" s="118">
        <f t="shared" si="429"/>
        <v>62.167123697817409</v>
      </c>
      <c r="L142" s="118">
        <f t="shared" si="430"/>
        <v>36.939107302025548</v>
      </c>
      <c r="M142" s="25">
        <f t="shared" si="431"/>
        <v>52.030771274917548</v>
      </c>
      <c r="N142" s="28">
        <f t="shared" si="389"/>
        <v>49.553115499921475</v>
      </c>
      <c r="O142" s="32"/>
      <c r="P142" s="40"/>
      <c r="Q142" s="45"/>
      <c r="R142" s="49"/>
      <c r="S142" s="37"/>
      <c r="T142" s="62"/>
      <c r="U142" s="53"/>
      <c r="V142" s="54"/>
    </row>
    <row r="143" spans="1:22" x14ac:dyDescent="0.25">
      <c r="A143" t="s">
        <v>307</v>
      </c>
      <c r="B143" t="s">
        <v>308</v>
      </c>
      <c r="C143" s="14">
        <v>18.622</v>
      </c>
      <c r="D143" s="73">
        <v>61.744722366333001</v>
      </c>
      <c r="E143" s="77">
        <v>61.742738723754897</v>
      </c>
      <c r="F143" s="6">
        <f t="shared" si="425"/>
        <v>61.743730545043945</v>
      </c>
      <c r="G143" s="47"/>
      <c r="H143" s="6">
        <f t="shared" si="426"/>
        <v>407.51526312918759</v>
      </c>
      <c r="I143" s="28">
        <f t="shared" si="427"/>
        <v>407.50217108510367</v>
      </c>
      <c r="J143" s="84">
        <f t="shared" si="428"/>
        <v>407.50871710714563</v>
      </c>
      <c r="K143" s="118">
        <f t="shared" si="429"/>
        <v>7.2273802190397438</v>
      </c>
      <c r="L143" s="118">
        <f t="shared" si="430"/>
        <v>7.2271480285207623</v>
      </c>
      <c r="M143" s="25">
        <f t="shared" si="431"/>
        <v>7.5886273299692659</v>
      </c>
      <c r="N143" s="28">
        <f t="shared" si="389"/>
        <v>7.2272641237802526</v>
      </c>
      <c r="O143" s="32"/>
      <c r="P143" s="40"/>
      <c r="Q143" s="45"/>
      <c r="R143" s="49"/>
      <c r="S143" s="37"/>
      <c r="T143" s="62"/>
      <c r="U143" s="53"/>
      <c r="V143" s="54"/>
    </row>
    <row r="144" spans="1:22" x14ac:dyDescent="0.25">
      <c r="A144" t="s">
        <v>179</v>
      </c>
      <c r="B144" t="s">
        <v>180</v>
      </c>
      <c r="C144" s="14">
        <v>72.691000000000003</v>
      </c>
      <c r="D144" s="73">
        <v>1809.84387207031</v>
      </c>
      <c r="E144" s="77">
        <v>1214.63757324219</v>
      </c>
      <c r="F144" s="6">
        <f t="shared" ref="F144:F147" si="432">(D144+E144)/2</f>
        <v>1512.24072265625</v>
      </c>
      <c r="G144" s="47"/>
      <c r="H144" s="6">
        <f t="shared" ref="H144:H147" si="433">$B$3*1000*D144/D$5</f>
        <v>11944.972355266942</v>
      </c>
      <c r="I144" s="28">
        <f t="shared" ref="I144:I147" si="434">$B$3*1000*E144/E$5</f>
        <v>8016.6098622913905</v>
      </c>
      <c r="J144" s="84">
        <f t="shared" ref="J144:J147" si="435">$B$3*1000*F144/F$5</f>
        <v>9980.7911087791654</v>
      </c>
      <c r="K144" s="118">
        <f t="shared" ref="K144:K147" si="436">H144*C144/1000/1.05</f>
        <v>826.94474807305642</v>
      </c>
      <c r="L144" s="118">
        <f t="shared" ref="L144:L147" si="437">I144*C144/1000/1.05</f>
        <v>554.9860833331652</v>
      </c>
      <c r="M144" s="25">
        <f t="shared" ref="M144:M147" si="438">J144*C144/1000</f>
        <v>725.51368648826633</v>
      </c>
      <c r="N144" s="28">
        <f t="shared" si="389"/>
        <v>690.96541570311081</v>
      </c>
      <c r="O144" s="32"/>
      <c r="P144" s="40"/>
      <c r="Q144" s="45"/>
      <c r="R144" s="49"/>
      <c r="S144" s="37"/>
      <c r="T144" s="62"/>
      <c r="U144" s="53"/>
      <c r="V144" s="54"/>
    </row>
    <row r="145" spans="1:22" x14ac:dyDescent="0.25">
      <c r="A145" t="s">
        <v>181</v>
      </c>
      <c r="B145" t="s">
        <v>182</v>
      </c>
      <c r="C145" s="14">
        <v>31.629000000000001</v>
      </c>
      <c r="D145" s="73">
        <v>1300.69763183594</v>
      </c>
      <c r="E145" s="77">
        <v>911.56457519531295</v>
      </c>
      <c r="F145" s="6">
        <f t="shared" si="432"/>
        <v>1106.1311035156264</v>
      </c>
      <c r="G145" s="47"/>
      <c r="H145" s="6">
        <f t="shared" si="433"/>
        <v>8584.606382134325</v>
      </c>
      <c r="I145" s="28">
        <f t="shared" si="434"/>
        <v>6016.3276063658486</v>
      </c>
      <c r="J145" s="84">
        <f t="shared" si="435"/>
        <v>7300.4669942500859</v>
      </c>
      <c r="K145" s="118">
        <f t="shared" si="436"/>
        <v>258.59287167669197</v>
      </c>
      <c r="L145" s="118">
        <f t="shared" si="437"/>
        <v>181.22897701118612</v>
      </c>
      <c r="M145" s="25">
        <f t="shared" si="438"/>
        <v>230.90647056113596</v>
      </c>
      <c r="N145" s="28">
        <f t="shared" si="389"/>
        <v>219.910924343939</v>
      </c>
      <c r="O145" s="32"/>
      <c r="P145" s="40"/>
      <c r="Q145" s="45"/>
      <c r="R145" s="49"/>
      <c r="S145" s="37"/>
      <c r="T145" s="62"/>
      <c r="U145" s="53"/>
      <c r="V145" s="54"/>
    </row>
    <row r="146" spans="1:22" x14ac:dyDescent="0.25">
      <c r="A146" t="s">
        <v>183</v>
      </c>
      <c r="B146" t="s">
        <v>184</v>
      </c>
      <c r="C146" s="14">
        <v>18.61</v>
      </c>
      <c r="D146" s="73">
        <v>282.00961303710898</v>
      </c>
      <c r="E146" s="77">
        <v>156.11018371582</v>
      </c>
      <c r="F146" s="6">
        <f t="shared" si="432"/>
        <v>219.0598983764645</v>
      </c>
      <c r="G146" s="47"/>
      <c r="H146" s="6">
        <f t="shared" si="433"/>
        <v>1861.2638822786416</v>
      </c>
      <c r="I146" s="28">
        <f t="shared" si="434"/>
        <v>1030.327454007409</v>
      </c>
      <c r="J146" s="84">
        <f t="shared" si="435"/>
        <v>1445.7956681430253</v>
      </c>
      <c r="K146" s="118">
        <f t="shared" si="436"/>
        <v>32.988686523052877</v>
      </c>
      <c r="L146" s="118">
        <f t="shared" si="437"/>
        <v>18.261327541978932</v>
      </c>
      <c r="M146" s="25">
        <f t="shared" si="438"/>
        <v>26.9062573841417</v>
      </c>
      <c r="N146" s="28">
        <f t="shared" si="389"/>
        <v>25.625007032515903</v>
      </c>
      <c r="O146" s="32"/>
      <c r="P146" s="40"/>
      <c r="Q146" s="45"/>
      <c r="R146" s="49"/>
      <c r="S146" s="37"/>
      <c r="T146" s="62"/>
      <c r="U146" s="53"/>
      <c r="V146" s="54"/>
    </row>
    <row r="147" spans="1:22" x14ac:dyDescent="0.25">
      <c r="A147" t="s">
        <v>185</v>
      </c>
      <c r="B147" t="s">
        <v>186</v>
      </c>
      <c r="C147" s="14">
        <v>12.615</v>
      </c>
      <c r="D147" s="73">
        <v>202.43476867675801</v>
      </c>
      <c r="E147" s="77">
        <v>150.82223510742199</v>
      </c>
      <c r="F147" s="6">
        <f t="shared" si="432"/>
        <v>176.62850189209001</v>
      </c>
      <c r="G147" s="47"/>
      <c r="H147" s="6">
        <f t="shared" si="433"/>
        <v>1336.0697864079591</v>
      </c>
      <c r="I147" s="28">
        <f t="shared" si="434"/>
        <v>995.42698501218479</v>
      </c>
      <c r="J147" s="84">
        <f t="shared" si="435"/>
        <v>1165.7483857100722</v>
      </c>
      <c r="K147" s="118">
        <f t="shared" si="436"/>
        <v>16.05192414812991</v>
      </c>
      <c r="L147" s="118">
        <f t="shared" si="437"/>
        <v>11.95934420564639</v>
      </c>
      <c r="M147" s="25">
        <f t="shared" si="438"/>
        <v>14.70591588573256</v>
      </c>
      <c r="N147" s="28">
        <f t="shared" si="389"/>
        <v>14.005634176888153</v>
      </c>
      <c r="O147" s="32"/>
      <c r="P147" s="40"/>
      <c r="Q147" s="45"/>
      <c r="R147" s="49"/>
      <c r="S147" s="37"/>
      <c r="T147" s="62"/>
      <c r="U147" s="53"/>
      <c r="V147" s="54"/>
    </row>
    <row r="148" spans="1:22" x14ac:dyDescent="0.25">
      <c r="A148" t="s">
        <v>309</v>
      </c>
      <c r="B148" t="s">
        <v>310</v>
      </c>
      <c r="C148" s="14">
        <v>59.75</v>
      </c>
      <c r="D148" s="73">
        <v>16157.76953125</v>
      </c>
      <c r="E148" s="77">
        <v>10263.8876953125</v>
      </c>
      <c r="F148" s="6">
        <f t="shared" ref="F148:F159" si="439">(D148+E148)/2</f>
        <v>13210.82861328125</v>
      </c>
      <c r="G148" s="47"/>
      <c r="H148" s="6">
        <f t="shared" ref="H148:H159" si="440">$B$3*1000*D148/D$5</f>
        <v>106641.3039003056</v>
      </c>
      <c r="I148" s="28">
        <f t="shared" ref="I148:I159" si="441">$B$3*1000*E148/E$5</f>
        <v>67741.674666017498</v>
      </c>
      <c r="J148" s="84">
        <f t="shared" ref="J148:J159" si="442">$B$3*1000*F148/F$5</f>
        <v>87191.489283161558</v>
      </c>
      <c r="K148" s="118">
        <f t="shared" ref="K148:K159" si="443">H148*C148/1000/1.05</f>
        <v>6068.3980076602475</v>
      </c>
      <c r="L148" s="118">
        <f t="shared" ref="L148:L159" si="444">I148*C148/1000/1.05</f>
        <v>3854.8238678995672</v>
      </c>
      <c r="M148" s="25">
        <f t="shared" ref="M148:M159" si="445">J148*C148/1000</f>
        <v>5209.6914846689033</v>
      </c>
      <c r="N148" s="28">
        <f t="shared" si="389"/>
        <v>4961.6109377799075</v>
      </c>
      <c r="O148" s="32"/>
      <c r="P148" s="40"/>
      <c r="Q148" s="45"/>
      <c r="R148" s="49"/>
      <c r="S148" s="37"/>
      <c r="T148" s="62"/>
      <c r="U148" s="53"/>
      <c r="V148" s="54"/>
    </row>
    <row r="149" spans="1:22" x14ac:dyDescent="0.25">
      <c r="A149" t="s">
        <v>311</v>
      </c>
      <c r="B149" t="s">
        <v>312</v>
      </c>
      <c r="C149" s="14">
        <v>56.558999999999997</v>
      </c>
      <c r="D149" s="73">
        <v>15886.01953125</v>
      </c>
      <c r="E149" s="77">
        <v>11363.34765625</v>
      </c>
      <c r="F149" s="6">
        <f t="shared" si="439"/>
        <v>13624.68359375</v>
      </c>
      <c r="G149" s="47"/>
      <c r="H149" s="6">
        <f t="shared" si="440"/>
        <v>104847.75347994223</v>
      </c>
      <c r="I149" s="28">
        <f t="shared" si="441"/>
        <v>74998.112108932532</v>
      </c>
      <c r="J149" s="84">
        <f t="shared" si="442"/>
        <v>89922.93279443738</v>
      </c>
      <c r="K149" s="118">
        <f t="shared" si="443"/>
        <v>5647.699132449573</v>
      </c>
      <c r="L149" s="118">
        <f t="shared" si="444"/>
        <v>4039.8268788277283</v>
      </c>
      <c r="M149" s="25">
        <f t="shared" si="445"/>
        <v>5085.9511559205839</v>
      </c>
      <c r="N149" s="28">
        <f t="shared" si="389"/>
        <v>4843.7630056386515</v>
      </c>
      <c r="O149" s="32"/>
      <c r="P149" s="40"/>
      <c r="Q149" s="45"/>
      <c r="R149" s="49"/>
      <c r="S149" s="37"/>
      <c r="T149" s="62"/>
      <c r="U149" s="53"/>
      <c r="V149" s="54"/>
    </row>
    <row r="150" spans="1:22" x14ac:dyDescent="0.25">
      <c r="A150" t="s">
        <v>313</v>
      </c>
      <c r="B150" t="s">
        <v>314</v>
      </c>
      <c r="C150" s="14">
        <v>32.881</v>
      </c>
      <c r="D150" s="73">
        <v>6042.1220703125</v>
      </c>
      <c r="E150" s="77">
        <v>3703.46508789063</v>
      </c>
      <c r="F150" s="6">
        <f t="shared" si="439"/>
        <v>4872.7935791015652</v>
      </c>
      <c r="G150" s="47"/>
      <c r="H150" s="6">
        <f t="shared" si="440"/>
        <v>39878.015010472271</v>
      </c>
      <c r="I150" s="28">
        <f t="shared" si="441"/>
        <v>24442.875308877057</v>
      </c>
      <c r="J150" s="84">
        <f t="shared" si="442"/>
        <v>32160.445159674666</v>
      </c>
      <c r="K150" s="118">
        <f t="shared" si="443"/>
        <v>1248.7895348184177</v>
      </c>
      <c r="L150" s="118">
        <f t="shared" si="444"/>
        <v>765.43446002970143</v>
      </c>
      <c r="M150" s="25">
        <f t="shared" si="445"/>
        <v>1057.4675972952625</v>
      </c>
      <c r="N150" s="28">
        <f t="shared" si="389"/>
        <v>1007.1119974240595</v>
      </c>
      <c r="O150" s="32"/>
      <c r="P150" s="40"/>
      <c r="Q150" s="45"/>
      <c r="R150" s="49"/>
      <c r="S150" s="37"/>
      <c r="T150" s="62"/>
      <c r="U150" s="53"/>
      <c r="V150" s="54"/>
    </row>
    <row r="151" spans="1:22" x14ac:dyDescent="0.25">
      <c r="A151" t="s">
        <v>315</v>
      </c>
      <c r="B151" t="s">
        <v>316</v>
      </c>
      <c r="C151" s="14">
        <v>17.489999999999998</v>
      </c>
      <c r="D151" s="73">
        <v>9477.6943359375</v>
      </c>
      <c r="E151" s="77">
        <v>8767.6806640625</v>
      </c>
      <c r="F151" s="6">
        <f t="shared" si="439"/>
        <v>9122.6875</v>
      </c>
      <c r="G151" s="47"/>
      <c r="H151" s="6">
        <f t="shared" si="440"/>
        <v>62552.797277999365</v>
      </c>
      <c r="I151" s="28">
        <f t="shared" si="441"/>
        <v>57866.705945321708</v>
      </c>
      <c r="J151" s="84">
        <f t="shared" si="442"/>
        <v>60209.751611660533</v>
      </c>
      <c r="K151" s="118">
        <f t="shared" si="443"/>
        <v>1041.9508803735321</v>
      </c>
      <c r="L151" s="118">
        <f t="shared" si="444"/>
        <v>963.8939876035015</v>
      </c>
      <c r="M151" s="25">
        <f t="shared" si="445"/>
        <v>1053.0685556879425</v>
      </c>
      <c r="N151" s="28">
        <f t="shared" si="389"/>
        <v>1002.9224339885167</v>
      </c>
      <c r="O151" s="32"/>
      <c r="P151" s="40"/>
      <c r="Q151" s="45"/>
      <c r="R151" s="49"/>
      <c r="S151" s="37"/>
      <c r="T151" s="62"/>
      <c r="U151" s="53"/>
      <c r="V151" s="54"/>
    </row>
    <row r="152" spans="1:22" x14ac:dyDescent="0.25">
      <c r="A152" t="s">
        <v>317</v>
      </c>
      <c r="B152" t="s">
        <v>318</v>
      </c>
      <c r="C152" s="14">
        <v>28.908000000000001</v>
      </c>
      <c r="D152" s="73">
        <v>3392.49340820313</v>
      </c>
      <c r="E152" s="77">
        <v>2206.52465820313</v>
      </c>
      <c r="F152" s="6">
        <f t="shared" si="439"/>
        <v>2799.50903320313</v>
      </c>
      <c r="G152" s="47"/>
      <c r="H152" s="6">
        <f t="shared" si="440"/>
        <v>22390.461741905128</v>
      </c>
      <c r="I152" s="28">
        <f t="shared" si="441"/>
        <v>14563.06615735929</v>
      </c>
      <c r="J152" s="84">
        <f t="shared" si="442"/>
        <v>18476.763949632208</v>
      </c>
      <c r="K152" s="118">
        <f t="shared" si="443"/>
        <v>616.4413981285652</v>
      </c>
      <c r="L152" s="118">
        <f t="shared" si="444"/>
        <v>400.94201569232609</v>
      </c>
      <c r="M152" s="25">
        <f t="shared" si="445"/>
        <v>534.12629225596788</v>
      </c>
      <c r="N152" s="28">
        <f t="shared" si="389"/>
        <v>508.69170691044559</v>
      </c>
      <c r="O152" s="32"/>
      <c r="P152" s="40"/>
      <c r="Q152" s="45"/>
      <c r="R152" s="49"/>
      <c r="S152" s="37"/>
      <c r="T152" s="62"/>
      <c r="U152" s="53"/>
      <c r="V152" s="54"/>
    </row>
    <row r="153" spans="1:22" x14ac:dyDescent="0.25">
      <c r="A153" t="s">
        <v>319</v>
      </c>
      <c r="B153" t="s">
        <v>320</v>
      </c>
      <c r="C153" s="14">
        <v>18.491</v>
      </c>
      <c r="D153" s="73">
        <v>7252.23583984375</v>
      </c>
      <c r="E153" s="77">
        <v>6449.8046875</v>
      </c>
      <c r="F153" s="6">
        <f t="shared" si="439"/>
        <v>6851.020263671875</v>
      </c>
      <c r="G153" s="47"/>
      <c r="H153" s="6">
        <f t="shared" si="440"/>
        <v>47864.767761273695</v>
      </c>
      <c r="I153" s="28">
        <f t="shared" si="441"/>
        <v>42568.720914543963</v>
      </c>
      <c r="J153" s="84">
        <f t="shared" si="442"/>
        <v>45216.744337908829</v>
      </c>
      <c r="K153" s="118">
        <f t="shared" si="443"/>
        <v>842.92135302258271</v>
      </c>
      <c r="L153" s="118">
        <f t="shared" si="444"/>
        <v>749.65544612460224</v>
      </c>
      <c r="M153" s="25">
        <f t="shared" si="445"/>
        <v>836.10281955227208</v>
      </c>
      <c r="N153" s="28">
        <f t="shared" si="389"/>
        <v>796.28839957359241</v>
      </c>
      <c r="O153" s="32"/>
      <c r="P153" s="40"/>
      <c r="Q153" s="45"/>
      <c r="R153" s="49"/>
      <c r="S153" s="37"/>
      <c r="T153" s="62"/>
      <c r="U153" s="53"/>
      <c r="V153" s="54"/>
    </row>
    <row r="154" spans="1:22" x14ac:dyDescent="0.25">
      <c r="A154" t="s">
        <v>321</v>
      </c>
      <c r="B154" t="s">
        <v>322</v>
      </c>
      <c r="C154" s="14">
        <v>7.9329999999999998</v>
      </c>
      <c r="D154" s="73">
        <v>5391.7958984375</v>
      </c>
      <c r="E154" s="77">
        <v>3837.81591796875</v>
      </c>
      <c r="F154" s="6">
        <f t="shared" si="439"/>
        <v>4614.805908203125</v>
      </c>
      <c r="G154" s="47"/>
      <c r="H154" s="6">
        <f t="shared" si="440"/>
        <v>35585.861270123736</v>
      </c>
      <c r="I154" s="28">
        <f t="shared" si="441"/>
        <v>25329.59099521664</v>
      </c>
      <c r="J154" s="84">
        <f t="shared" si="442"/>
        <v>30457.726132670188</v>
      </c>
      <c r="K154" s="118">
        <f t="shared" si="443"/>
        <v>268.85965471989675</v>
      </c>
      <c r="L154" s="118">
        <f t="shared" si="444"/>
        <v>191.37109082386058</v>
      </c>
      <c r="M154" s="25">
        <f t="shared" si="445"/>
        <v>241.6211414104726</v>
      </c>
      <c r="N154" s="28">
        <f t="shared" si="389"/>
        <v>230.11537277187867</v>
      </c>
      <c r="O154" s="32"/>
      <c r="P154" s="40"/>
      <c r="Q154" s="45"/>
      <c r="R154" s="49"/>
      <c r="S154" s="37"/>
      <c r="T154" s="62"/>
      <c r="U154" s="53"/>
      <c r="V154" s="54"/>
    </row>
    <row r="155" spans="1:22" x14ac:dyDescent="0.25">
      <c r="A155" t="s">
        <v>323</v>
      </c>
      <c r="B155" t="s">
        <v>324</v>
      </c>
      <c r="C155" s="14">
        <v>12.587</v>
      </c>
      <c r="D155" s="73">
        <v>3281.11352539063</v>
      </c>
      <c r="E155" s="77">
        <v>2421.84350585938</v>
      </c>
      <c r="F155" s="6">
        <f t="shared" si="439"/>
        <v>2851.478515625005</v>
      </c>
      <c r="G155" s="47"/>
      <c r="H155" s="6">
        <f t="shared" si="440"/>
        <v>21655.354343051833</v>
      </c>
      <c r="I155" s="28">
        <f t="shared" si="441"/>
        <v>15984.170884961959</v>
      </c>
      <c r="J155" s="84">
        <f t="shared" si="442"/>
        <v>18819.762614006897</v>
      </c>
      <c r="K155" s="118">
        <f t="shared" si="443"/>
        <v>259.59613820570803</v>
      </c>
      <c r="L155" s="118">
        <f t="shared" si="444"/>
        <v>191.61215136096777</v>
      </c>
      <c r="M155" s="25">
        <f t="shared" si="445"/>
        <v>236.8843520225048</v>
      </c>
      <c r="N155" s="28">
        <f t="shared" si="389"/>
        <v>225.60414478333789</v>
      </c>
      <c r="O155" s="32"/>
      <c r="P155" s="40"/>
      <c r="Q155" s="45"/>
      <c r="R155" s="49"/>
      <c r="S155" s="37"/>
      <c r="T155" s="62"/>
      <c r="U155" s="53"/>
      <c r="V155" s="54"/>
    </row>
    <row r="156" spans="1:22" x14ac:dyDescent="0.25">
      <c r="A156" t="s">
        <v>325</v>
      </c>
      <c r="B156" t="s">
        <v>326</v>
      </c>
      <c r="C156" s="14">
        <v>10.917999999999999</v>
      </c>
      <c r="D156" s="73">
        <v>2401.01489257813</v>
      </c>
      <c r="E156" s="77">
        <v>3031.65600585938</v>
      </c>
      <c r="F156" s="6">
        <f t="shared" si="439"/>
        <v>2716.335449218755</v>
      </c>
      <c r="G156" s="47"/>
      <c r="H156" s="6">
        <f t="shared" si="440"/>
        <v>15846.702005086441</v>
      </c>
      <c r="I156" s="28">
        <f t="shared" si="441"/>
        <v>20008.934328265892</v>
      </c>
      <c r="J156" s="84">
        <f t="shared" si="442"/>
        <v>17927.818166676167</v>
      </c>
      <c r="K156" s="118">
        <f t="shared" si="443"/>
        <v>164.77551665860358</v>
      </c>
      <c r="L156" s="118">
        <f t="shared" si="444"/>
        <v>208.05480475810188</v>
      </c>
      <c r="M156" s="25">
        <f t="shared" si="445"/>
        <v>195.73591874377036</v>
      </c>
      <c r="N156" s="28">
        <f t="shared" si="389"/>
        <v>186.41516070835272</v>
      </c>
      <c r="O156" s="32"/>
      <c r="P156" s="40"/>
      <c r="Q156" s="45"/>
      <c r="R156" s="49"/>
      <c r="S156" s="37"/>
      <c r="T156" s="62"/>
      <c r="U156" s="53"/>
      <c r="V156" s="54"/>
    </row>
    <row r="157" spans="1:22" x14ac:dyDescent="0.25">
      <c r="A157" t="s">
        <v>327</v>
      </c>
      <c r="B157" t="s">
        <v>328</v>
      </c>
      <c r="C157" s="14">
        <v>11.428000000000001</v>
      </c>
      <c r="D157" s="73">
        <v>1346.74389648438</v>
      </c>
      <c r="E157" s="77">
        <v>1696.92687988281</v>
      </c>
      <c r="F157" s="6">
        <f t="shared" si="439"/>
        <v>1521.8353881835951</v>
      </c>
      <c r="G157" s="47"/>
      <c r="H157" s="6">
        <f t="shared" si="440"/>
        <v>8888.5118000418606</v>
      </c>
      <c r="I157" s="28">
        <f t="shared" si="441"/>
        <v>11199.720032160929</v>
      </c>
      <c r="J157" s="84">
        <f t="shared" si="442"/>
        <v>10044.115916101397</v>
      </c>
      <c r="K157" s="118">
        <f t="shared" si="443"/>
        <v>96.74086938178894</v>
      </c>
      <c r="L157" s="118">
        <f t="shared" si="444"/>
        <v>121.89561955003344</v>
      </c>
      <c r="M157" s="25">
        <f t="shared" si="445"/>
        <v>114.78415668920677</v>
      </c>
      <c r="N157" s="28">
        <f t="shared" si="389"/>
        <v>109.31824446591121</v>
      </c>
      <c r="O157" s="32"/>
      <c r="P157" s="40"/>
      <c r="Q157" s="45"/>
      <c r="R157" s="49"/>
      <c r="S157" s="37"/>
      <c r="T157" s="62"/>
      <c r="U157" s="53"/>
      <c r="V157" s="54"/>
    </row>
    <row r="158" spans="1:22" x14ac:dyDescent="0.25">
      <c r="A158" t="s">
        <v>329</v>
      </c>
      <c r="B158" t="s">
        <v>330</v>
      </c>
      <c r="C158" s="14">
        <v>23.277000000000001</v>
      </c>
      <c r="D158" s="73">
        <v>2528.73510742188</v>
      </c>
      <c r="E158" s="77">
        <v>1978.84155273438</v>
      </c>
      <c r="F158" s="6">
        <f t="shared" si="439"/>
        <v>2253.78833007813</v>
      </c>
      <c r="G158" s="47"/>
      <c r="H158" s="6">
        <f t="shared" si="440"/>
        <v>16689.655620622445</v>
      </c>
      <c r="I158" s="28">
        <f t="shared" si="441"/>
        <v>13060.357309068153</v>
      </c>
      <c r="J158" s="84">
        <f t="shared" si="442"/>
        <v>14875.006464845299</v>
      </c>
      <c r="K158" s="118">
        <f t="shared" si="443"/>
        <v>369.98582274402725</v>
      </c>
      <c r="L158" s="118">
        <f t="shared" si="444"/>
        <v>289.52946388874233</v>
      </c>
      <c r="M158" s="25">
        <f t="shared" si="445"/>
        <v>346.24552548220402</v>
      </c>
      <c r="N158" s="28">
        <f t="shared" si="389"/>
        <v>329.75764331638476</v>
      </c>
      <c r="O158" s="32"/>
      <c r="P158" s="40"/>
      <c r="Q158" s="45"/>
      <c r="R158" s="49"/>
      <c r="S158" s="37"/>
      <c r="T158" s="62"/>
      <c r="U158" s="53"/>
      <c r="V158" s="54"/>
    </row>
    <row r="159" spans="1:22" x14ac:dyDescent="0.25">
      <c r="A159" t="s">
        <v>331</v>
      </c>
      <c r="B159" t="s">
        <v>332</v>
      </c>
      <c r="C159" s="14">
        <v>24.866</v>
      </c>
      <c r="D159" s="73">
        <v>59.089542388916001</v>
      </c>
      <c r="E159" s="77">
        <v>61.360145568847699</v>
      </c>
      <c r="F159" s="6">
        <f t="shared" si="439"/>
        <v>60.22484397888185</v>
      </c>
      <c r="G159" s="47"/>
      <c r="H159" s="6">
        <f t="shared" si="440"/>
        <v>389.99107117100294</v>
      </c>
      <c r="I159" s="28">
        <f t="shared" si="441"/>
        <v>404.97705567089224</v>
      </c>
      <c r="J159" s="84">
        <f t="shared" si="442"/>
        <v>397.48406342094756</v>
      </c>
      <c r="K159" s="118">
        <f t="shared" si="443"/>
        <v>9.2357314054649144</v>
      </c>
      <c r="L159" s="118">
        <f t="shared" si="444"/>
        <v>9.5906280631546732</v>
      </c>
      <c r="M159" s="25">
        <f t="shared" si="445"/>
        <v>9.8838387210252829</v>
      </c>
      <c r="N159" s="28">
        <f t="shared" si="389"/>
        <v>9.4131797343097929</v>
      </c>
      <c r="O159" s="32"/>
      <c r="P159" s="40"/>
      <c r="Q159" s="45"/>
      <c r="R159" s="49"/>
      <c r="S159" s="37"/>
      <c r="T159" s="62"/>
      <c r="U159" s="53"/>
      <c r="V159" s="54"/>
    </row>
    <row r="160" spans="1:22" x14ac:dyDescent="0.25">
      <c r="A160" t="s">
        <v>333</v>
      </c>
      <c r="B160" t="s">
        <v>334</v>
      </c>
      <c r="C160" s="14">
        <v>50.317</v>
      </c>
      <c r="D160" s="73">
        <v>1877.65930175781</v>
      </c>
      <c r="E160" s="77">
        <v>1634.68835449219</v>
      </c>
      <c r="F160" s="6">
        <f t="shared" ref="F160:F162" si="446">(D160+E160)/2</f>
        <v>1756.173828125</v>
      </c>
      <c r="G160" s="47"/>
      <c r="H160" s="6">
        <f t="shared" ref="H160:H162" si="447">$B$3*1000*D160/D$5</f>
        <v>12392.554296106458</v>
      </c>
      <c r="I160" s="28">
        <f t="shared" ref="I160:I162" si="448">$B$3*1000*E160/E$5</f>
        <v>10788.945668307595</v>
      </c>
      <c r="J160" s="84">
        <f t="shared" ref="J160:J162" si="449">$B$3*1000*F160/F$5</f>
        <v>11590.749982207028</v>
      </c>
      <c r="K160" s="118">
        <f t="shared" ref="K160:K162" si="450">H160*C160/1000/1.05</f>
        <v>593.86300430208451</v>
      </c>
      <c r="L160" s="118">
        <f t="shared" ref="L160:L162" si="451">I160*C160/1000/1.05</f>
        <v>517.01655161165081</v>
      </c>
      <c r="M160" s="25">
        <f t="shared" ref="M160:M162" si="452">J160*C160/1000</f>
        <v>583.21176685471096</v>
      </c>
      <c r="N160" s="28">
        <f t="shared" si="389"/>
        <v>555.4397779568676</v>
      </c>
      <c r="O160" s="32"/>
      <c r="P160" s="40"/>
      <c r="Q160" s="45"/>
      <c r="R160" s="49"/>
      <c r="S160" s="37"/>
      <c r="T160" s="62"/>
      <c r="U160" s="53"/>
      <c r="V160" s="54"/>
    </row>
    <row r="161" spans="1:22" x14ac:dyDescent="0.25">
      <c r="A161" t="s">
        <v>335</v>
      </c>
      <c r="B161" t="s">
        <v>336</v>
      </c>
      <c r="C161" s="14">
        <v>36.249000000000002</v>
      </c>
      <c r="D161" s="73">
        <v>2407.78344726563</v>
      </c>
      <c r="E161" s="77">
        <v>1676.94580078125</v>
      </c>
      <c r="F161" s="6">
        <f t="shared" si="446"/>
        <v>2042.36462402344</v>
      </c>
      <c r="G161" s="47"/>
      <c r="H161" s="6">
        <f t="shared" si="447"/>
        <v>15891.374476494051</v>
      </c>
      <c r="I161" s="28">
        <f t="shared" si="448"/>
        <v>11067.844879182394</v>
      </c>
      <c r="J161" s="84">
        <f t="shared" si="449"/>
        <v>13479.609677838222</v>
      </c>
      <c r="K161" s="118">
        <f t="shared" si="450"/>
        <v>548.6156508556503</v>
      </c>
      <c r="L161" s="118">
        <f t="shared" si="451"/>
        <v>382.09362764331678</v>
      </c>
      <c r="M161" s="25">
        <f t="shared" si="452"/>
        <v>488.62237121195773</v>
      </c>
      <c r="N161" s="28">
        <f t="shared" si="389"/>
        <v>465.35463924948351</v>
      </c>
      <c r="O161" s="32"/>
      <c r="P161" s="40"/>
      <c r="Q161" s="45"/>
      <c r="R161" s="49"/>
      <c r="S161" s="37"/>
      <c r="T161" s="62"/>
      <c r="U161" s="53"/>
      <c r="V161" s="54"/>
    </row>
    <row r="162" spans="1:22" x14ac:dyDescent="0.25">
      <c r="A162" t="s">
        <v>337</v>
      </c>
      <c r="B162" t="s">
        <v>338</v>
      </c>
      <c r="C162" s="14">
        <v>46.51</v>
      </c>
      <c r="D162" s="73">
        <v>212.16424560546901</v>
      </c>
      <c r="E162" s="77">
        <v>95.187625885009794</v>
      </c>
      <c r="F162" s="6">
        <f t="shared" si="446"/>
        <v>153.6759357452394</v>
      </c>
      <c r="G162" s="47"/>
      <c r="H162" s="6">
        <f t="shared" si="447"/>
        <v>1400.28434918774</v>
      </c>
      <c r="I162" s="28">
        <f t="shared" si="448"/>
        <v>628.23847808445794</v>
      </c>
      <c r="J162" s="84">
        <f t="shared" si="449"/>
        <v>1014.2614136360988</v>
      </c>
      <c r="K162" s="118">
        <f t="shared" si="450"/>
        <v>62.025928648306461</v>
      </c>
      <c r="L162" s="118">
        <f t="shared" si="451"/>
        <v>27.827972967341083</v>
      </c>
      <c r="M162" s="25">
        <f t="shared" si="452"/>
        <v>47.173298348214956</v>
      </c>
      <c r="N162" s="28">
        <f t="shared" si="389"/>
        <v>44.926950807823765</v>
      </c>
      <c r="O162" s="32"/>
      <c r="P162" s="40"/>
      <c r="Q162" s="45"/>
      <c r="R162" s="49"/>
      <c r="S162" s="37"/>
      <c r="T162" s="62"/>
      <c r="U162" s="53"/>
      <c r="V162" s="54"/>
    </row>
    <row r="163" spans="1:22" x14ac:dyDescent="0.25">
      <c r="A163" t="s">
        <v>339</v>
      </c>
      <c r="B163" t="s">
        <v>340</v>
      </c>
      <c r="C163" s="14">
        <v>79.466999999999999</v>
      </c>
      <c r="D163" s="73">
        <v>1427.18835449219</v>
      </c>
      <c r="E163" s="77">
        <v>1234.36242675781</v>
      </c>
      <c r="F163" s="6">
        <f t="shared" ref="F163:F165" si="453">(D163+E163)/2</f>
        <v>1330.775390625</v>
      </c>
      <c r="G163" s="47"/>
      <c r="H163" s="6">
        <f t="shared" ref="H163:H165" si="454">$B$3*1000*D163/D$5</f>
        <v>9419.4453473309568</v>
      </c>
      <c r="I163" s="28">
        <f t="shared" ref="I163:I165" si="455">$B$3*1000*E163/E$5</f>
        <v>8146.7939260063722</v>
      </c>
      <c r="J163" s="84">
        <f t="shared" ref="J163:J165" si="456">$B$3*1000*F163/F$5</f>
        <v>8783.1196366686654</v>
      </c>
      <c r="K163" s="118">
        <f t="shared" ref="K163:K165" si="457">H163*C163/1000/1.05</f>
        <v>712.89053658699913</v>
      </c>
      <c r="L163" s="118">
        <f t="shared" ref="L163:L165" si="458">I163*C163/1000/1.05</f>
        <v>616.57264087423641</v>
      </c>
      <c r="M163" s="25">
        <f t="shared" ref="M163:M166" si="459">J163*C163/1000</f>
        <v>697.96816816714886</v>
      </c>
      <c r="N163" s="28">
        <f t="shared" ref="N163:N166" si="460">M163/1.05</f>
        <v>664.73158873061789</v>
      </c>
      <c r="O163" s="32"/>
      <c r="P163" s="40"/>
      <c r="Q163" s="45"/>
      <c r="R163" s="49"/>
      <c r="S163" s="37"/>
      <c r="T163" s="62"/>
      <c r="U163" s="53"/>
      <c r="V163" s="54"/>
    </row>
    <row r="164" spans="1:22" x14ac:dyDescent="0.25">
      <c r="A164" t="s">
        <v>341</v>
      </c>
      <c r="B164" t="s">
        <v>342</v>
      </c>
      <c r="C164" s="14">
        <v>50.817</v>
      </c>
      <c r="D164" s="73">
        <v>1008.94512939453</v>
      </c>
      <c r="E164" s="77">
        <v>859.73107910156295</v>
      </c>
      <c r="F164" s="6">
        <f t="shared" si="453"/>
        <v>934.33810424804642</v>
      </c>
      <c r="G164" s="47"/>
      <c r="H164" s="6">
        <f t="shared" si="454"/>
        <v>6659.0394147162606</v>
      </c>
      <c r="I164" s="28">
        <f t="shared" si="455"/>
        <v>5674.2264519671407</v>
      </c>
      <c r="J164" s="84">
        <f t="shared" si="456"/>
        <v>6166.6329333416998</v>
      </c>
      <c r="K164" s="118">
        <f t="shared" si="457"/>
        <v>322.27848184536782</v>
      </c>
      <c r="L164" s="118">
        <f t="shared" si="458"/>
        <v>274.61634819963257</v>
      </c>
      <c r="M164" s="25">
        <f t="shared" si="459"/>
        <v>313.36978577362515</v>
      </c>
      <c r="N164" s="28">
        <f t="shared" si="460"/>
        <v>298.44741502250014</v>
      </c>
      <c r="O164" s="32"/>
      <c r="P164" s="40"/>
      <c r="Q164" s="45"/>
      <c r="R164" s="49"/>
      <c r="S164" s="37"/>
      <c r="T164" s="62"/>
      <c r="U164" s="53"/>
      <c r="V164" s="54"/>
    </row>
    <row r="165" spans="1:22" x14ac:dyDescent="0.25">
      <c r="A165" t="s">
        <v>343</v>
      </c>
      <c r="B165" t="s">
        <v>344</v>
      </c>
      <c r="C165" s="14">
        <v>27.390999999999998</v>
      </c>
      <c r="D165" s="73">
        <v>1179.86791992188</v>
      </c>
      <c r="E165" s="77">
        <v>927.64654541015602</v>
      </c>
      <c r="F165" s="6">
        <f t="shared" si="453"/>
        <v>1053.7572326660179</v>
      </c>
      <c r="G165" s="47"/>
      <c r="H165" s="6">
        <f t="shared" si="454"/>
        <v>7787.130096593025</v>
      </c>
      <c r="I165" s="28">
        <f t="shared" si="455"/>
        <v>6122.4686346606159</v>
      </c>
      <c r="J165" s="84">
        <f t="shared" si="456"/>
        <v>6954.79936562682</v>
      </c>
      <c r="K165" s="118">
        <f t="shared" si="457"/>
        <v>203.14026711979002</v>
      </c>
      <c r="L165" s="118">
        <f t="shared" si="458"/>
        <v>159.71479844951327</v>
      </c>
      <c r="M165" s="25">
        <f t="shared" si="459"/>
        <v>190.49890942388421</v>
      </c>
      <c r="N165" s="28">
        <f t="shared" si="460"/>
        <v>181.42753278465162</v>
      </c>
      <c r="O165" s="32"/>
      <c r="P165" s="40"/>
      <c r="Q165" s="45"/>
      <c r="R165" s="49"/>
      <c r="S165" s="37"/>
      <c r="T165" s="62"/>
      <c r="U165" s="53"/>
      <c r="V165" s="54"/>
    </row>
    <row r="166" spans="1:22" x14ac:dyDescent="0.25">
      <c r="A166" t="s">
        <v>345</v>
      </c>
      <c r="B166" t="s">
        <v>346</v>
      </c>
      <c r="C166" s="14">
        <v>85.658000000000001</v>
      </c>
      <c r="D166" s="87"/>
      <c r="E166" s="88"/>
      <c r="F166" s="88"/>
      <c r="G166" s="89">
        <f>O166/O$5</f>
        <v>9.8145216014476363E-6</v>
      </c>
      <c r="H166" s="88"/>
      <c r="I166" s="90"/>
      <c r="J166" s="91">
        <f t="shared" ref="J166" si="461">$B$3*1000*G166</f>
        <v>6.4775842569554403</v>
      </c>
      <c r="K166" s="118"/>
      <c r="L166" s="118"/>
      <c r="M166" s="87">
        <f t="shared" si="459"/>
        <v>0.55485691228228917</v>
      </c>
      <c r="N166" s="90">
        <f t="shared" si="460"/>
        <v>0.52843515455456114</v>
      </c>
      <c r="O166" s="32">
        <v>13017000</v>
      </c>
      <c r="P166" s="40"/>
      <c r="Q166" s="45"/>
      <c r="R166" s="49"/>
      <c r="S166" s="37"/>
      <c r="T166" s="62"/>
      <c r="U166" s="53"/>
      <c r="V166" s="54"/>
    </row>
    <row r="167" spans="1:22" x14ac:dyDescent="0.25">
      <c r="A167"/>
      <c r="B167"/>
      <c r="C167" s="14"/>
      <c r="D167" s="73"/>
      <c r="E167" s="77"/>
      <c r="F167" s="6"/>
      <c r="G167" s="47"/>
      <c r="H167" s="6"/>
      <c r="I167" s="28"/>
      <c r="J167" s="84"/>
      <c r="K167" s="118"/>
      <c r="L167" s="118"/>
      <c r="M167" s="25"/>
      <c r="N167" s="28"/>
      <c r="O167" s="32"/>
      <c r="P167" s="40"/>
      <c r="Q167" s="45"/>
      <c r="R167" s="49"/>
      <c r="S167" s="37"/>
      <c r="T167" s="62"/>
      <c r="U167" s="53"/>
      <c r="V167" s="54"/>
    </row>
    <row r="168" spans="1:22" x14ac:dyDescent="0.25">
      <c r="A168"/>
      <c r="B168"/>
      <c r="C168" s="14"/>
      <c r="D168" s="73"/>
      <c r="E168" s="77"/>
      <c r="F168" s="6"/>
      <c r="G168" s="47"/>
      <c r="H168" s="6"/>
      <c r="I168" s="28"/>
      <c r="J168" s="84"/>
      <c r="K168" s="118"/>
      <c r="L168" s="118"/>
      <c r="M168" s="25"/>
      <c r="N168" s="28"/>
      <c r="O168" s="32"/>
      <c r="P168" s="40"/>
      <c r="Q168" s="45"/>
      <c r="R168" s="49"/>
      <c r="S168" s="37"/>
      <c r="T168" s="62"/>
      <c r="U168" s="53"/>
      <c r="V168" s="54"/>
    </row>
    <row r="169" spans="1:22" x14ac:dyDescent="0.25">
      <c r="A169"/>
      <c r="B169"/>
      <c r="C169" s="14"/>
      <c r="D169" s="73"/>
      <c r="E169" s="77"/>
      <c r="F169" s="6"/>
      <c r="G169" s="47"/>
      <c r="H169" s="6"/>
      <c r="I169" s="28"/>
      <c r="J169" s="84"/>
      <c r="K169" s="118"/>
      <c r="L169" s="118"/>
      <c r="M169" s="25"/>
      <c r="N169" s="28"/>
      <c r="O169" s="32"/>
      <c r="P169" s="40"/>
      <c r="Q169" s="45"/>
      <c r="R169" s="49"/>
      <c r="S169" s="37"/>
      <c r="T169" s="62"/>
      <c r="U169" s="53"/>
      <c r="V169" s="54"/>
    </row>
    <row r="170" spans="1:22" x14ac:dyDescent="0.25">
      <c r="A170"/>
      <c r="B170"/>
      <c r="C170" s="14"/>
      <c r="D170" s="73"/>
      <c r="E170" s="77"/>
      <c r="F170" s="6"/>
      <c r="G170" s="47"/>
      <c r="H170" s="6"/>
      <c r="I170" s="28"/>
      <c r="J170" s="84"/>
      <c r="K170" s="118"/>
      <c r="L170" s="118"/>
      <c r="M170" s="25"/>
      <c r="N170" s="28"/>
      <c r="O170" s="32"/>
      <c r="P170" s="40"/>
      <c r="Q170" s="45"/>
      <c r="R170" s="49"/>
      <c r="S170" s="37"/>
      <c r="T170" s="62"/>
      <c r="U170" s="53"/>
      <c r="V170" s="54"/>
    </row>
    <row r="171" spans="1:22" x14ac:dyDescent="0.25">
      <c r="A171"/>
      <c r="B171"/>
      <c r="C171" s="14"/>
      <c r="D171" s="73"/>
      <c r="E171" s="77"/>
      <c r="F171" s="6"/>
      <c r="G171" s="47"/>
      <c r="H171" s="6"/>
      <c r="I171" s="28"/>
      <c r="J171" s="84"/>
      <c r="K171" s="118"/>
      <c r="L171" s="118"/>
      <c r="M171" s="25"/>
      <c r="N171" s="28"/>
      <c r="O171" s="32"/>
      <c r="P171" s="40"/>
      <c r="Q171" s="45"/>
      <c r="R171" s="49"/>
      <c r="S171" s="37"/>
      <c r="T171" s="62"/>
      <c r="U171" s="53"/>
      <c r="V171" s="54"/>
    </row>
    <row r="172" spans="1:22" x14ac:dyDescent="0.25">
      <c r="A172"/>
      <c r="B172"/>
      <c r="C172" s="14"/>
      <c r="D172" s="73"/>
      <c r="E172" s="77"/>
      <c r="F172" s="6"/>
      <c r="G172" s="47"/>
      <c r="H172" s="6"/>
      <c r="I172" s="28"/>
      <c r="J172" s="84"/>
      <c r="K172" s="118"/>
      <c r="L172" s="118"/>
      <c r="M172" s="25"/>
      <c r="N172" s="28"/>
      <c r="O172" s="32"/>
      <c r="P172" s="40"/>
      <c r="Q172" s="45"/>
      <c r="R172" s="49"/>
      <c r="S172" s="37"/>
      <c r="T172" s="62"/>
      <c r="U172" s="53"/>
      <c r="V172" s="54"/>
    </row>
    <row r="173" spans="1:22" x14ac:dyDescent="0.25">
      <c r="A173"/>
      <c r="B173"/>
      <c r="C173" s="14"/>
      <c r="D173" s="73"/>
      <c r="E173" s="77"/>
      <c r="F173" s="6"/>
      <c r="G173" s="47"/>
      <c r="H173" s="6"/>
      <c r="I173" s="28"/>
      <c r="J173" s="84"/>
      <c r="K173" s="118"/>
      <c r="L173" s="118"/>
      <c r="M173" s="25"/>
      <c r="N173" s="28"/>
      <c r="O173" s="32"/>
      <c r="P173" s="40"/>
      <c r="Q173" s="45"/>
      <c r="R173" s="49"/>
      <c r="S173" s="37"/>
      <c r="T173" s="62"/>
      <c r="U173" s="53"/>
      <c r="V173" s="54"/>
    </row>
    <row r="174" spans="1:22" x14ac:dyDescent="0.25">
      <c r="A174"/>
      <c r="B174"/>
      <c r="C174" s="14"/>
      <c r="D174" s="73"/>
      <c r="E174" s="77"/>
      <c r="F174" s="77"/>
      <c r="G174" s="67"/>
      <c r="H174" s="77"/>
      <c r="I174" s="30"/>
      <c r="J174" s="85"/>
      <c r="K174" s="119"/>
      <c r="L174" s="119"/>
      <c r="M174" s="25"/>
      <c r="N174" s="28"/>
      <c r="O174" s="32"/>
      <c r="P174" s="40"/>
      <c r="Q174" s="45"/>
      <c r="R174" s="49"/>
      <c r="S174" s="37"/>
      <c r="T174" s="62"/>
      <c r="U174" s="53"/>
      <c r="V174" s="54"/>
    </row>
    <row r="175" spans="1:22" x14ac:dyDescent="0.25">
      <c r="A175" s="13"/>
      <c r="B175" s="14"/>
      <c r="C175" s="14"/>
      <c r="D175" s="73"/>
      <c r="E175" s="77"/>
      <c r="F175" s="77"/>
      <c r="G175" s="67"/>
      <c r="H175" s="77"/>
      <c r="I175" s="30"/>
      <c r="J175" s="85"/>
      <c r="K175" s="119"/>
      <c r="L175" s="119"/>
      <c r="M175" s="25"/>
      <c r="N175" s="28"/>
      <c r="O175" s="32"/>
      <c r="P175" s="40"/>
      <c r="Q175" s="45"/>
      <c r="R175" s="49"/>
      <c r="S175" s="37"/>
      <c r="T175" s="62"/>
      <c r="U175" s="53"/>
      <c r="V175" s="54"/>
    </row>
    <row r="176" spans="1:22" x14ac:dyDescent="0.25">
      <c r="A176" s="17" t="s">
        <v>46</v>
      </c>
      <c r="B176" s="5"/>
      <c r="C176" s="5"/>
      <c r="D176" s="25"/>
      <c r="E176" s="6"/>
      <c r="F176" s="6"/>
      <c r="G176" s="47"/>
      <c r="H176" s="6"/>
      <c r="I176" s="7"/>
      <c r="J176" s="86"/>
      <c r="K176" s="119"/>
      <c r="L176" s="119"/>
      <c r="M176" s="25"/>
      <c r="N176" s="28"/>
      <c r="O176" s="32"/>
      <c r="P176" s="40"/>
      <c r="Q176" s="45"/>
      <c r="R176" s="49"/>
      <c r="S176" s="37"/>
      <c r="T176" s="62"/>
      <c r="U176" s="53"/>
      <c r="V176" s="54"/>
    </row>
    <row r="177" spans="1:22" x14ac:dyDescent="0.25">
      <c r="A177" s="15" t="s">
        <v>31</v>
      </c>
      <c r="B177" s="16" t="s">
        <v>32</v>
      </c>
      <c r="C177" s="16">
        <v>83.784999999999997</v>
      </c>
      <c r="D177" s="74">
        <v>390.36779785156301</v>
      </c>
      <c r="E177" s="78">
        <v>566.84857177734398</v>
      </c>
      <c r="F177" s="6">
        <f>(D177+E177)/2</f>
        <v>478.60818481445347</v>
      </c>
      <c r="G177" s="47"/>
      <c r="H177" s="6">
        <f t="shared" ref="H177:J178" si="462">$B$3*1000*D177/D$5</f>
        <v>2576.4280696706446</v>
      </c>
      <c r="I177" s="28">
        <f t="shared" si="462"/>
        <v>3741.2014505745606</v>
      </c>
      <c r="J177" s="84">
        <f t="shared" si="462"/>
        <v>3158.8147601226024</v>
      </c>
      <c r="K177" s="118"/>
      <c r="L177" s="118"/>
      <c r="M177" s="25">
        <f t="shared" ref="M177:M189" si="463">J177*C177/1000</f>
        <v>264.66129467687222</v>
      </c>
      <c r="N177" s="28">
        <f t="shared" ref="N177:N189" si="464">M177/1.05</f>
        <v>252.05837588273545</v>
      </c>
      <c r="O177" s="32">
        <v>6801900000</v>
      </c>
      <c r="P177" s="40">
        <v>2067700000</v>
      </c>
      <c r="Q177" s="45">
        <f t="shared" ref="Q177:Q189" si="465">O177/O$5</f>
        <v>5.1284777199728567E-3</v>
      </c>
      <c r="R177" s="49">
        <f t="shared" ref="R177:R189" si="466">P177/P$5</f>
        <v>1.6601364913689281E-2</v>
      </c>
      <c r="S177" s="59">
        <f t="shared" ref="S177:T189" si="467">$B$3*1000*Q177</f>
        <v>3384.7952951820853</v>
      </c>
      <c r="T177" s="62">
        <f t="shared" si="467"/>
        <v>10956.900843034926</v>
      </c>
      <c r="U177" s="53">
        <f t="shared" ref="U177:U189" si="468">C177*T177/1000</f>
        <v>918.02393713368122</v>
      </c>
      <c r="V177" s="54">
        <f t="shared" ref="V177:V189" si="469">U177/1.05</f>
        <v>874.30851155588687</v>
      </c>
    </row>
    <row r="178" spans="1:22" x14ac:dyDescent="0.25">
      <c r="A178" s="15" t="s">
        <v>70</v>
      </c>
      <c r="B178" s="16" t="s">
        <v>71</v>
      </c>
      <c r="C178" s="16">
        <v>58.475999999999999</v>
      </c>
      <c r="D178" s="74">
        <v>39.490699768066399</v>
      </c>
      <c r="E178" s="78">
        <v>6.0883657932281503</v>
      </c>
      <c r="F178" s="6">
        <f>(D178+E178)/2</f>
        <v>22.789532780647274</v>
      </c>
      <c r="G178" s="47"/>
      <c r="H178" s="6">
        <f t="shared" si="462"/>
        <v>260.63867955642877</v>
      </c>
      <c r="I178" s="28">
        <f t="shared" si="462"/>
        <v>40.183223653248838</v>
      </c>
      <c r="J178" s="84">
        <f t="shared" si="462"/>
        <v>150.4109516048388</v>
      </c>
      <c r="K178" s="118"/>
      <c r="L178" s="118"/>
      <c r="M178" s="25">
        <f t="shared" si="463"/>
        <v>8.7954308060445534</v>
      </c>
      <c r="N178" s="28">
        <f t="shared" si="464"/>
        <v>8.3766007676614791</v>
      </c>
      <c r="O178" s="35">
        <v>283040000</v>
      </c>
      <c r="P178" s="41">
        <v>241380000</v>
      </c>
      <c r="Q178" s="45">
        <f t="shared" si="465"/>
        <v>2.1340571514740254E-4</v>
      </c>
      <c r="R178" s="49">
        <f t="shared" si="466"/>
        <v>1.9380168606985147E-3</v>
      </c>
      <c r="S178" s="59">
        <f t="shared" si="467"/>
        <v>140.84777199728569</v>
      </c>
      <c r="T178" s="62">
        <f t="shared" si="467"/>
        <v>1279.0911280610196</v>
      </c>
      <c r="U178" s="53">
        <f t="shared" si="468"/>
        <v>74.796132804496182</v>
      </c>
      <c r="V178" s="54">
        <f t="shared" si="469"/>
        <v>71.234412194758264</v>
      </c>
    </row>
    <row r="179" spans="1:22" x14ac:dyDescent="0.25">
      <c r="A179" s="15" t="s">
        <v>68</v>
      </c>
      <c r="B179" s="16" t="s">
        <v>69</v>
      </c>
      <c r="C179" s="16">
        <v>54.680999999999997</v>
      </c>
      <c r="D179" s="92"/>
      <c r="E179" s="93"/>
      <c r="F179" s="93"/>
      <c r="G179" s="89">
        <f>O179/O$5</f>
        <v>1.5611852522053835E-4</v>
      </c>
      <c r="H179" s="88"/>
      <c r="I179" s="90"/>
      <c r="J179" s="91">
        <f>$B$3*1000*G179</f>
        <v>103.03822664555531</v>
      </c>
      <c r="K179" s="118"/>
      <c r="L179" s="118"/>
      <c r="M179" s="87">
        <f t="shared" si="463"/>
        <v>5.6342332712056091</v>
      </c>
      <c r="N179" s="90">
        <f t="shared" si="464"/>
        <v>5.365936448767247</v>
      </c>
      <c r="O179" s="32">
        <v>207060000</v>
      </c>
      <c r="P179" s="40">
        <v>202720000</v>
      </c>
      <c r="Q179" s="45">
        <f t="shared" si="465"/>
        <v>1.5611852522053835E-4</v>
      </c>
      <c r="R179" s="49">
        <f t="shared" si="466"/>
        <v>1.627619429947812E-3</v>
      </c>
      <c r="S179" s="59">
        <f t="shared" si="467"/>
        <v>103.03822664555531</v>
      </c>
      <c r="T179" s="62">
        <f t="shared" si="467"/>
        <v>1074.2288237655559</v>
      </c>
      <c r="U179" s="53">
        <f t="shared" si="468"/>
        <v>58.739906312324358</v>
      </c>
      <c r="V179" s="54">
        <f t="shared" si="469"/>
        <v>55.942767916499385</v>
      </c>
    </row>
    <row r="180" spans="1:22" x14ac:dyDescent="0.25">
      <c r="A180" s="15" t="s">
        <v>25</v>
      </c>
      <c r="B180" s="16" t="s">
        <v>26</v>
      </c>
      <c r="C180" s="16">
        <v>116.6</v>
      </c>
      <c r="D180" s="74">
        <v>4.4211754798889196</v>
      </c>
      <c r="E180" s="78">
        <v>2.2640597820282</v>
      </c>
      <c r="F180" s="6">
        <f>(D180+E180)/2</f>
        <v>3.3426176309585598</v>
      </c>
      <c r="G180" s="47"/>
      <c r="H180" s="6">
        <f t="shared" ref="H180:J182" si="470">$B$3*1000*D180/D$5</f>
        <v>29.179765006274291</v>
      </c>
      <c r="I180" s="28">
        <f t="shared" si="470"/>
        <v>14.942798063604416</v>
      </c>
      <c r="J180" s="84">
        <f t="shared" si="470"/>
        <v>22.061281534939354</v>
      </c>
      <c r="K180" s="118"/>
      <c r="L180" s="118"/>
      <c r="M180" s="25">
        <f t="shared" si="463"/>
        <v>2.5723454269739285</v>
      </c>
      <c r="N180" s="28">
        <f t="shared" si="464"/>
        <v>2.4498527875942178</v>
      </c>
      <c r="O180" s="35">
        <v>95113000</v>
      </c>
      <c r="P180" s="41">
        <v>75396000</v>
      </c>
      <c r="Q180" s="45">
        <f t="shared" si="465"/>
        <v>7.1713036266304761E-5</v>
      </c>
      <c r="R180" s="49">
        <f t="shared" si="466"/>
        <v>6.0534725010036132E-4</v>
      </c>
      <c r="S180" s="59">
        <f t="shared" si="467"/>
        <v>47.33060393576114</v>
      </c>
      <c r="T180" s="62">
        <f t="shared" si="467"/>
        <v>399.52918506623848</v>
      </c>
      <c r="U180" s="53">
        <f t="shared" si="468"/>
        <v>46.585102978723405</v>
      </c>
      <c r="V180" s="54">
        <f t="shared" si="469"/>
        <v>44.366764741641333</v>
      </c>
    </row>
    <row r="181" spans="1:22" x14ac:dyDescent="0.25">
      <c r="A181" s="15" t="s">
        <v>23</v>
      </c>
      <c r="B181" s="16" t="s">
        <v>24</v>
      </c>
      <c r="C181" s="16">
        <v>59.607999999999997</v>
      </c>
      <c r="D181" s="74">
        <v>0.95913827419280995</v>
      </c>
      <c r="E181" s="78">
        <v>5.3220369815826398</v>
      </c>
      <c r="F181" s="6">
        <f>(D181+E181)/2</f>
        <v>3.1405876278877249</v>
      </c>
      <c r="G181" s="47"/>
      <c r="H181" s="6">
        <f t="shared" si="470"/>
        <v>6.3303140933399105</v>
      </c>
      <c r="I181" s="28">
        <f t="shared" si="470"/>
        <v>35.125452310973309</v>
      </c>
      <c r="J181" s="84">
        <f t="shared" si="470"/>
        <v>20.727883202156608</v>
      </c>
      <c r="K181" s="118"/>
      <c r="L181" s="118"/>
      <c r="M181" s="25">
        <f t="shared" si="463"/>
        <v>1.2355476619141512</v>
      </c>
      <c r="N181" s="28">
        <f t="shared" si="464"/>
        <v>1.1767120589658582</v>
      </c>
      <c r="O181" s="35">
        <v>84552000</v>
      </c>
      <c r="P181" s="41">
        <v>30164000</v>
      </c>
      <c r="Q181" s="45">
        <f t="shared" si="465"/>
        <v>6.3750282741461203E-5</v>
      </c>
      <c r="R181" s="49">
        <f t="shared" si="466"/>
        <v>2.4218386190285026E-4</v>
      </c>
      <c r="S181" s="59">
        <f t="shared" si="467"/>
        <v>42.075186609364394</v>
      </c>
      <c r="T181" s="62">
        <f t="shared" si="467"/>
        <v>159.84134885588117</v>
      </c>
      <c r="U181" s="53">
        <f t="shared" si="468"/>
        <v>9.5278231226013634</v>
      </c>
      <c r="V181" s="54">
        <f t="shared" si="469"/>
        <v>9.0741172596203459</v>
      </c>
    </row>
    <row r="182" spans="1:22" x14ac:dyDescent="0.25">
      <c r="A182" s="15" t="s">
        <v>36</v>
      </c>
      <c r="B182" s="16" t="s">
        <v>37</v>
      </c>
      <c r="C182" s="16">
        <v>78.805999999999997</v>
      </c>
      <c r="D182" s="74">
        <v>2.2657990455627401</v>
      </c>
      <c r="E182" s="78">
        <v>3.8577563762664799</v>
      </c>
      <c r="F182" s="6">
        <f>(D182+E182)/2</f>
        <v>3.06177771091461</v>
      </c>
      <c r="G182" s="47"/>
      <c r="H182" s="6">
        <f t="shared" si="470"/>
        <v>14.954277205622805</v>
      </c>
      <c r="I182" s="28">
        <f t="shared" si="470"/>
        <v>25.461198050827061</v>
      </c>
      <c r="J182" s="84">
        <f t="shared" si="470"/>
        <v>20.207737628224933</v>
      </c>
      <c r="K182" s="118"/>
      <c r="L182" s="118"/>
      <c r="M182" s="25">
        <f t="shared" si="463"/>
        <v>1.5924909715298941</v>
      </c>
      <c r="N182" s="28">
        <f t="shared" si="464"/>
        <v>1.5166580681237085</v>
      </c>
      <c r="O182" s="35">
        <v>27047000</v>
      </c>
      <c r="P182" s="41">
        <v>24149000</v>
      </c>
      <c r="Q182" s="45">
        <f t="shared" si="465"/>
        <v>2.039282213677147E-5</v>
      </c>
      <c r="R182" s="49">
        <f t="shared" si="466"/>
        <v>1.9389000401445202E-4</v>
      </c>
      <c r="S182" s="59">
        <f t="shared" si="467"/>
        <v>13.459262610269169</v>
      </c>
      <c r="T182" s="62">
        <f t="shared" si="467"/>
        <v>127.96740264953833</v>
      </c>
      <c r="U182" s="53">
        <f t="shared" si="468"/>
        <v>10.084599133199518</v>
      </c>
      <c r="V182" s="54">
        <f t="shared" si="469"/>
        <v>9.6043801268566842</v>
      </c>
    </row>
    <row r="183" spans="1:22" x14ac:dyDescent="0.25">
      <c r="A183" s="15" t="s">
        <v>34</v>
      </c>
      <c r="B183" s="16" t="s">
        <v>35</v>
      </c>
      <c r="C183" s="16">
        <v>200.61</v>
      </c>
      <c r="D183" s="92"/>
      <c r="E183" s="93"/>
      <c r="F183" s="93"/>
      <c r="G183" s="89">
        <f>O183/O$5</f>
        <v>1.4765890070119882E-5</v>
      </c>
      <c r="H183" s="88"/>
      <c r="I183" s="90"/>
      <c r="J183" s="91">
        <f>$B$3*1000*G183</f>
        <v>9.7454874462791228</v>
      </c>
      <c r="K183" s="118"/>
      <c r="L183" s="118"/>
      <c r="M183" s="87">
        <f t="shared" si="463"/>
        <v>1.9550422365980549</v>
      </c>
      <c r="N183" s="90">
        <f t="shared" si="464"/>
        <v>1.8619449872362426</v>
      </c>
      <c r="O183" s="35">
        <v>19584000</v>
      </c>
      <c r="P183" s="41">
        <v>16991000</v>
      </c>
      <c r="Q183" s="45">
        <f t="shared" si="465"/>
        <v>1.4765890070119882E-5</v>
      </c>
      <c r="R183" s="49">
        <f t="shared" si="466"/>
        <v>1.3641910879164993E-4</v>
      </c>
      <c r="S183" s="59">
        <f t="shared" si="467"/>
        <v>9.7454874462791228</v>
      </c>
      <c r="T183" s="62">
        <f t="shared" si="467"/>
        <v>90.036611802488963</v>
      </c>
      <c r="U183" s="53">
        <f t="shared" si="468"/>
        <v>18.062244693697313</v>
      </c>
      <c r="V183" s="54">
        <f t="shared" si="469"/>
        <v>17.20213780352125</v>
      </c>
    </row>
    <row r="184" spans="1:22" x14ac:dyDescent="0.25">
      <c r="A184" s="15" t="s">
        <v>27</v>
      </c>
      <c r="B184" s="16" t="s">
        <v>28</v>
      </c>
      <c r="C184" s="16">
        <v>55.314999999999998</v>
      </c>
      <c r="D184" s="92"/>
      <c r="E184" s="93"/>
      <c r="F184" s="93"/>
      <c r="G184" s="89">
        <f>O184/O$5</f>
        <v>7.8775540978662441E-6</v>
      </c>
      <c r="H184" s="88"/>
      <c r="I184" s="90"/>
      <c r="J184" s="91">
        <f>$B$3*1000*G184</f>
        <v>5.1991857045917209</v>
      </c>
      <c r="K184" s="118"/>
      <c r="L184" s="118"/>
      <c r="M184" s="87">
        <f t="shared" si="463"/>
        <v>0.28759295724949102</v>
      </c>
      <c r="N184" s="90">
        <f t="shared" si="464"/>
        <v>0.27389805452332477</v>
      </c>
      <c r="O184" s="35">
        <v>10448000</v>
      </c>
      <c r="P184" s="41">
        <v>9825700</v>
      </c>
      <c r="Q184" s="45">
        <f t="shared" si="465"/>
        <v>7.8775540978662441E-6</v>
      </c>
      <c r="R184" s="49">
        <f t="shared" si="466"/>
        <v>7.8889602569249295E-5</v>
      </c>
      <c r="S184" s="59">
        <f t="shared" si="467"/>
        <v>5.1991857045917209</v>
      </c>
      <c r="T184" s="62">
        <f t="shared" si="467"/>
        <v>52.067137695704538</v>
      </c>
      <c r="U184" s="53">
        <f t="shared" si="468"/>
        <v>2.8800937216378966</v>
      </c>
      <c r="V184" s="54">
        <f t="shared" si="469"/>
        <v>2.7429464015599012</v>
      </c>
    </row>
    <row r="185" spans="1:22" x14ac:dyDescent="0.25">
      <c r="A185" s="15" t="s">
        <v>38</v>
      </c>
      <c r="B185" s="16" t="s">
        <v>39</v>
      </c>
      <c r="C185" s="16">
        <v>149.04</v>
      </c>
      <c r="D185" s="92"/>
      <c r="E185" s="93"/>
      <c r="F185" s="93"/>
      <c r="G185" s="89">
        <f>O185/O$5</f>
        <v>8.9255824474100877E-6</v>
      </c>
      <c r="H185" s="88"/>
      <c r="I185" s="90"/>
      <c r="J185" s="91">
        <f>$B$3*1000*G185</f>
        <v>5.8908844152906576</v>
      </c>
      <c r="K185" s="118"/>
      <c r="L185" s="118"/>
      <c r="M185" s="87">
        <f t="shared" si="463"/>
        <v>0.87797741325491963</v>
      </c>
      <c r="N185" s="90">
        <f t="shared" si="464"/>
        <v>0.83616896500468529</v>
      </c>
      <c r="O185" s="35">
        <v>11838000</v>
      </c>
      <c r="P185" s="41">
        <v>8460000</v>
      </c>
      <c r="Q185" s="45">
        <f t="shared" si="465"/>
        <v>8.9255824474100877E-6</v>
      </c>
      <c r="R185" s="49">
        <f t="shared" si="466"/>
        <v>6.7924528301886798E-5</v>
      </c>
      <c r="S185" s="59">
        <f t="shared" si="467"/>
        <v>5.8908844152906576</v>
      </c>
      <c r="T185" s="62">
        <f t="shared" si="467"/>
        <v>44.830188679245289</v>
      </c>
      <c r="U185" s="53">
        <f t="shared" si="468"/>
        <v>6.6814913207547182</v>
      </c>
      <c r="V185" s="54">
        <f t="shared" si="469"/>
        <v>6.3633250673854453</v>
      </c>
    </row>
    <row r="186" spans="1:22" x14ac:dyDescent="0.25">
      <c r="A186" s="15" t="s">
        <v>21</v>
      </c>
      <c r="B186" s="16" t="s">
        <v>22</v>
      </c>
      <c r="C186" s="16">
        <v>265.55</v>
      </c>
      <c r="D186" s="74">
        <v>0.46544480323791498</v>
      </c>
      <c r="E186" s="78">
        <v>1.0578544139862101</v>
      </c>
      <c r="F186" s="6">
        <f>(D186+E186)/2</f>
        <v>0.76164960861206255</v>
      </c>
      <c r="G186" s="47"/>
      <c r="H186" s="6">
        <f t="shared" ref="H186:J187" si="471">$B$3*1000*D186/D$5</f>
        <v>3.0719364213553373</v>
      </c>
      <c r="I186" s="28">
        <f t="shared" si="471"/>
        <v>6.9818407686779169</v>
      </c>
      <c r="J186" s="84">
        <f t="shared" si="471"/>
        <v>5.0268885950166275</v>
      </c>
      <c r="K186" s="118"/>
      <c r="L186" s="118"/>
      <c r="M186" s="25">
        <f t="shared" si="463"/>
        <v>1.3348902664066655</v>
      </c>
      <c r="N186" s="28">
        <f t="shared" si="464"/>
        <v>1.2713240632444434</v>
      </c>
      <c r="O186" s="35">
        <v>6913400</v>
      </c>
      <c r="P186" s="41">
        <v>5516100</v>
      </c>
      <c r="Q186" s="45">
        <f t="shared" si="465"/>
        <v>5.2125461811053304E-6</v>
      </c>
      <c r="R186" s="49">
        <f t="shared" si="466"/>
        <v>4.4288237655560013E-5</v>
      </c>
      <c r="S186" s="59">
        <f t="shared" si="467"/>
        <v>3.4402804795295179</v>
      </c>
      <c r="T186" s="62">
        <f t="shared" si="467"/>
        <v>29.230236852669609</v>
      </c>
      <c r="U186" s="53">
        <f t="shared" si="468"/>
        <v>7.7620893962264157</v>
      </c>
      <c r="V186" s="54">
        <f t="shared" si="469"/>
        <v>7.3924660916442049</v>
      </c>
    </row>
    <row r="187" spans="1:22" x14ac:dyDescent="0.25">
      <c r="A187" s="15" t="s">
        <v>29</v>
      </c>
      <c r="B187" s="16" t="s">
        <v>30</v>
      </c>
      <c r="C187" s="16">
        <v>276.54000000000002</v>
      </c>
      <c r="D187" s="25">
        <v>0.99780395627021801</v>
      </c>
      <c r="E187" s="6">
        <v>0.47051814198494002</v>
      </c>
      <c r="F187" s="6">
        <f>(D187+E187)/2</f>
        <v>0.73416104912757896</v>
      </c>
      <c r="G187" s="47"/>
      <c r="H187" s="6">
        <f t="shared" si="471"/>
        <v>6.5855076548617957</v>
      </c>
      <c r="I187" s="28">
        <f t="shared" si="471"/>
        <v>3.1054204649335255</v>
      </c>
      <c r="J187" s="84">
        <f t="shared" si="471"/>
        <v>4.8454640598976608</v>
      </c>
      <c r="K187" s="118"/>
      <c r="L187" s="118"/>
      <c r="M187" s="25">
        <f t="shared" si="463"/>
        <v>1.3399646311240991</v>
      </c>
      <c r="N187" s="28">
        <f t="shared" si="464"/>
        <v>1.2761567915467611</v>
      </c>
      <c r="O187" s="35">
        <v>6213100</v>
      </c>
      <c r="P187" s="41">
        <v>4894200</v>
      </c>
      <c r="Q187" s="45">
        <f t="shared" si="465"/>
        <v>4.6845359270150045E-6</v>
      </c>
      <c r="R187" s="49">
        <f t="shared" si="466"/>
        <v>3.929506222400642E-5</v>
      </c>
      <c r="S187" s="59">
        <f t="shared" si="467"/>
        <v>3.091793711829903</v>
      </c>
      <c r="T187" s="62">
        <f t="shared" si="467"/>
        <v>25.934741067844236</v>
      </c>
      <c r="U187" s="53">
        <f t="shared" si="468"/>
        <v>7.1719932949016458</v>
      </c>
      <c r="V187" s="54">
        <f t="shared" si="469"/>
        <v>6.8304698046682342</v>
      </c>
    </row>
    <row r="188" spans="1:22" x14ac:dyDescent="0.25">
      <c r="A188" s="15" t="s">
        <v>40</v>
      </c>
      <c r="B188" s="16" t="s">
        <v>41</v>
      </c>
      <c r="C188" s="16">
        <v>131.59</v>
      </c>
      <c r="D188" s="92"/>
      <c r="E188" s="93"/>
      <c r="F188" s="93"/>
      <c r="G188" s="89">
        <f>O188/O$5</f>
        <v>1.5079544597753147E-5</v>
      </c>
      <c r="H188" s="88"/>
      <c r="I188" s="90"/>
      <c r="J188" s="91">
        <f>$B$3*1000*G188</f>
        <v>9.9524994345170779</v>
      </c>
      <c r="K188" s="118"/>
      <c r="L188" s="118"/>
      <c r="M188" s="87">
        <f t="shared" si="463"/>
        <v>1.3096494005881023</v>
      </c>
      <c r="N188" s="90">
        <f t="shared" si="464"/>
        <v>1.2472851434172403</v>
      </c>
      <c r="O188" s="35">
        <v>20000000</v>
      </c>
      <c r="P188" s="41">
        <v>2635300</v>
      </c>
      <c r="Q188" s="45">
        <f t="shared" si="465"/>
        <v>1.5079544597753147E-5</v>
      </c>
      <c r="R188" s="49">
        <f t="shared" si="466"/>
        <v>2.1158570855078282E-5</v>
      </c>
      <c r="S188" s="59">
        <f t="shared" si="467"/>
        <v>9.9524994345170779</v>
      </c>
      <c r="T188" s="62">
        <f t="shared" si="467"/>
        <v>13.964656764351666</v>
      </c>
      <c r="U188" s="53">
        <f t="shared" si="468"/>
        <v>1.8376091836210358</v>
      </c>
      <c r="V188" s="54">
        <f t="shared" si="469"/>
        <v>1.7501039844009865</v>
      </c>
    </row>
    <row r="189" spans="1:22" ht="15.75" thickBot="1" x14ac:dyDescent="0.3">
      <c r="A189" s="18" t="s">
        <v>72</v>
      </c>
      <c r="B189" s="19" t="s">
        <v>33</v>
      </c>
      <c r="C189" s="19">
        <v>50.031999999999996</v>
      </c>
      <c r="D189" s="94"/>
      <c r="E189" s="95"/>
      <c r="F189" s="95"/>
      <c r="G189" s="96">
        <f>O189/O$5</f>
        <v>1.9156299479755713E-6</v>
      </c>
      <c r="H189" s="97"/>
      <c r="I189" s="98"/>
      <c r="J189" s="99">
        <f>$B$3*1000*G189</f>
        <v>1.264315765663877</v>
      </c>
      <c r="K189" s="120"/>
      <c r="L189" s="120"/>
      <c r="M189" s="100">
        <f t="shared" si="463"/>
        <v>6.3256246387695086E-2</v>
      </c>
      <c r="N189" s="98">
        <f t="shared" si="464"/>
        <v>6.0244044178757221E-2</v>
      </c>
      <c r="O189" s="36">
        <v>2540700</v>
      </c>
      <c r="P189" s="42">
        <v>2434800</v>
      </c>
      <c r="Q189" s="57">
        <f t="shared" si="465"/>
        <v>1.9156299479755713E-6</v>
      </c>
      <c r="R189" s="50">
        <f t="shared" si="466"/>
        <v>1.9548775592131673E-5</v>
      </c>
      <c r="S189" s="60">
        <f t="shared" si="467"/>
        <v>1.264315765663877</v>
      </c>
      <c r="T189" s="63">
        <f t="shared" si="467"/>
        <v>12.902191890806904</v>
      </c>
      <c r="U189" s="55">
        <f t="shared" si="468"/>
        <v>0.64552246468085095</v>
      </c>
      <c r="V189" s="56">
        <f t="shared" si="469"/>
        <v>0.6147832996960485</v>
      </c>
    </row>
  </sheetData>
  <sortState ref="A27:J39">
    <sortCondition descending="1" ref="J27:J39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"/>
  <sheetViews>
    <sheetView zoomScale="68" zoomScaleNormal="68" workbookViewId="0">
      <selection activeCell="B30" sqref="B30"/>
    </sheetView>
  </sheetViews>
  <sheetFormatPr defaultRowHeight="15" x14ac:dyDescent="0.25"/>
  <cols>
    <col min="1" max="1" width="53.5703125" customWidth="1"/>
    <col min="2" max="2" width="15.42578125" customWidth="1"/>
    <col min="3" max="3" width="8.28515625" style="132" customWidth="1"/>
    <col min="4" max="4" width="21" style="130" customWidth="1"/>
    <col min="5" max="5" width="8.140625" style="113" customWidth="1"/>
    <col min="6" max="6" width="7.7109375" style="113" customWidth="1"/>
    <col min="7" max="7" width="6.7109375" style="113" customWidth="1"/>
    <col min="8" max="8" width="18.5703125" style="133" customWidth="1"/>
    <col min="9" max="9" width="7" style="113" customWidth="1"/>
    <col min="10" max="10" width="6.7109375" style="113" customWidth="1"/>
    <col min="11" max="11" width="15.140625" style="133" customWidth="1"/>
    <col min="12" max="12" width="15.5703125" style="133" customWidth="1"/>
    <col min="13" max="13" width="9.42578125" style="113" customWidth="1"/>
    <col min="14" max="14" width="10.28515625" style="113" customWidth="1"/>
    <col min="15" max="15" width="20.7109375" style="135" customWidth="1"/>
    <col min="16" max="16" width="17" customWidth="1"/>
  </cols>
  <sheetData>
    <row r="1" spans="1:16" s="122" customFormat="1" ht="62.25" x14ac:dyDescent="0.25">
      <c r="A1" s="122" t="s">
        <v>0</v>
      </c>
      <c r="B1" s="122" t="s">
        <v>1</v>
      </c>
      <c r="C1" s="123" t="s">
        <v>2</v>
      </c>
      <c r="D1" s="124" t="s">
        <v>349</v>
      </c>
      <c r="E1" s="125" t="s">
        <v>350</v>
      </c>
      <c r="F1" s="125" t="s">
        <v>351</v>
      </c>
      <c r="G1" s="125" t="s">
        <v>352</v>
      </c>
      <c r="H1" s="126" t="s">
        <v>395</v>
      </c>
      <c r="I1" s="125" t="s">
        <v>353</v>
      </c>
      <c r="J1" s="125" t="s">
        <v>354</v>
      </c>
      <c r="K1" s="126" t="s">
        <v>355</v>
      </c>
      <c r="L1" s="126" t="s">
        <v>76</v>
      </c>
      <c r="M1" s="125" t="s">
        <v>47</v>
      </c>
      <c r="N1" s="125" t="s">
        <v>352</v>
      </c>
      <c r="O1" s="127" t="s">
        <v>396</v>
      </c>
      <c r="P1" s="122" t="s">
        <v>356</v>
      </c>
    </row>
    <row r="2" spans="1:16" s="128" customFormat="1" x14ac:dyDescent="0.25">
      <c r="A2" s="128" t="s">
        <v>9</v>
      </c>
      <c r="B2" s="128" t="s">
        <v>10</v>
      </c>
      <c r="C2" s="129">
        <v>42.051000000000002</v>
      </c>
      <c r="D2" s="130">
        <v>15886</v>
      </c>
      <c r="E2" s="131"/>
      <c r="F2" s="131"/>
      <c r="G2" s="131"/>
      <c r="H2" s="131">
        <v>41158.052941809954</v>
      </c>
      <c r="I2" s="131"/>
      <c r="J2" s="131"/>
      <c r="K2" s="131">
        <f>660000</f>
        <v>660000</v>
      </c>
      <c r="L2" s="131"/>
      <c r="M2" s="131"/>
      <c r="N2" s="131"/>
      <c r="O2" s="131"/>
    </row>
    <row r="3" spans="1:16" x14ac:dyDescent="0.25">
      <c r="A3" t="s">
        <v>404</v>
      </c>
      <c r="B3" t="s">
        <v>357</v>
      </c>
      <c r="C3" s="132">
        <v>35.81</v>
      </c>
      <c r="D3" s="130">
        <v>2552.4</v>
      </c>
      <c r="H3" s="133">
        <v>2080.9702488233847</v>
      </c>
      <c r="K3" s="133">
        <f>660000*H3/H$2</f>
        <v>33369.906155794844</v>
      </c>
      <c r="M3" s="134"/>
      <c r="N3" s="134"/>
      <c r="O3" s="135">
        <v>100181.85930784889</v>
      </c>
    </row>
    <row r="4" spans="1:16" x14ac:dyDescent="0.25">
      <c r="A4" t="s">
        <v>11</v>
      </c>
      <c r="B4" t="s">
        <v>358</v>
      </c>
      <c r="C4" s="132">
        <v>64.009</v>
      </c>
      <c r="D4" s="130">
        <v>5.7</v>
      </c>
      <c r="E4" s="113">
        <v>1.9</v>
      </c>
      <c r="F4" s="136">
        <f t="shared" ref="F4:F15" si="0">E4/D4</f>
        <v>0.33333333333333331</v>
      </c>
      <c r="H4" s="133">
        <v>3.9209437959874571</v>
      </c>
      <c r="I4" s="113">
        <v>0.56392496026530448</v>
      </c>
      <c r="J4" s="136">
        <f t="shared" ref="J4:J15" si="1">I4/H4</f>
        <v>0.14382378060159995</v>
      </c>
      <c r="K4" s="133">
        <f t="shared" ref="K4:K42" si="2">660000*H4/H$2</f>
        <v>62.875250901942216</v>
      </c>
      <c r="M4" s="179">
        <f>SUM(K4:K5)</f>
        <v>402.15511806559937</v>
      </c>
      <c r="N4" s="137">
        <f>K4/M4</f>
        <v>0.1563457682806017</v>
      </c>
      <c r="O4" s="135">
        <v>94.629736810878796</v>
      </c>
    </row>
    <row r="5" spans="1:16" x14ac:dyDescent="0.25">
      <c r="A5" t="s">
        <v>7</v>
      </c>
      <c r="B5" t="s">
        <v>359</v>
      </c>
      <c r="C5" s="132">
        <v>62.319000000000003</v>
      </c>
      <c r="D5" s="130">
        <v>12.8</v>
      </c>
      <c r="E5" s="113">
        <v>5.9</v>
      </c>
      <c r="F5" s="136">
        <f t="shared" si="0"/>
        <v>0.4609375</v>
      </c>
      <c r="H5" s="133">
        <v>21.157725355775835</v>
      </c>
      <c r="I5" s="113">
        <v>4.6435021937052516</v>
      </c>
      <c r="J5" s="136">
        <f t="shared" si="1"/>
        <v>0.21947076614441566</v>
      </c>
      <c r="K5" s="133">
        <f t="shared" si="2"/>
        <v>339.27986716365717</v>
      </c>
      <c r="M5" s="179"/>
      <c r="N5" s="137">
        <f>K5/M4</f>
        <v>0.84365423171939835</v>
      </c>
      <c r="O5" s="135">
        <v>463.35244090413676</v>
      </c>
    </row>
    <row r="6" spans="1:16" x14ac:dyDescent="0.25">
      <c r="A6" t="s">
        <v>17</v>
      </c>
      <c r="B6" t="s">
        <v>360</v>
      </c>
      <c r="C6" s="132">
        <v>30.382000000000001</v>
      </c>
      <c r="D6" s="130">
        <v>4.4000000000000004</v>
      </c>
      <c r="E6" s="113">
        <v>1.9</v>
      </c>
      <c r="F6" s="136">
        <f t="shared" si="0"/>
        <v>0.43181818181818177</v>
      </c>
      <c r="H6" s="133">
        <v>1.1366040973949965</v>
      </c>
      <c r="I6" s="113">
        <v>0.11393594807854579</v>
      </c>
      <c r="J6" s="136">
        <f t="shared" si="1"/>
        <v>0.10024242244038857</v>
      </c>
      <c r="K6" s="133">
        <f t="shared" si="2"/>
        <v>18.226292321001832</v>
      </c>
      <c r="M6" s="179">
        <f>SUM(K6:K7)</f>
        <v>580.1193146592725</v>
      </c>
      <c r="N6" s="137">
        <f>K6/M6</f>
        <v>3.141817874432757E-2</v>
      </c>
      <c r="O6" s="135">
        <v>10.269984166478173</v>
      </c>
    </row>
    <row r="7" spans="1:16" x14ac:dyDescent="0.25">
      <c r="A7" t="s">
        <v>3</v>
      </c>
      <c r="B7" t="s">
        <v>361</v>
      </c>
      <c r="C7" s="132">
        <v>30.302</v>
      </c>
      <c r="D7" s="130">
        <v>31</v>
      </c>
      <c r="E7" s="113">
        <v>10.4</v>
      </c>
      <c r="F7" s="136">
        <f t="shared" si="0"/>
        <v>0.33548387096774196</v>
      </c>
      <c r="H7" s="133">
        <v>35.040034486412345</v>
      </c>
      <c r="I7" s="113">
        <v>6.3998337642490872</v>
      </c>
      <c r="J7" s="136">
        <f t="shared" si="1"/>
        <v>0.18264347789756838</v>
      </c>
      <c r="K7" s="133">
        <f t="shared" si="2"/>
        <v>561.89302233827073</v>
      </c>
      <c r="M7" s="179"/>
      <c r="N7" s="137">
        <f>K7/M6</f>
        <v>0.96858182125567249</v>
      </c>
      <c r="O7" s="135">
        <v>186.70206554784735</v>
      </c>
    </row>
    <row r="8" spans="1:16" x14ac:dyDescent="0.25">
      <c r="A8" s="138" t="s">
        <v>5</v>
      </c>
      <c r="B8" s="139" t="s">
        <v>362</v>
      </c>
      <c r="C8" s="140">
        <v>37.579000000000001</v>
      </c>
      <c r="D8" s="141">
        <v>25.8</v>
      </c>
      <c r="E8" s="142">
        <v>6.7</v>
      </c>
      <c r="F8" s="143">
        <f t="shared" si="0"/>
        <v>0.25968992248062017</v>
      </c>
      <c r="G8" s="144">
        <f>D8/SUM(D8:D10)</f>
        <v>0.60139860139860135</v>
      </c>
      <c r="H8" s="145">
        <v>16.171426066593515</v>
      </c>
      <c r="I8" s="142">
        <v>2.916155596518855</v>
      </c>
      <c r="J8" s="143">
        <f t="shared" si="1"/>
        <v>0.18032767082570217</v>
      </c>
      <c r="K8" s="145">
        <f t="shared" si="2"/>
        <v>259.32084831713524</v>
      </c>
      <c r="L8" s="145"/>
      <c r="M8" s="180">
        <f>SUM(K8:K10)</f>
        <v>645.05011969593238</v>
      </c>
      <c r="N8" s="146">
        <f>K8/M8</f>
        <v>0.40201658816740543</v>
      </c>
      <c r="O8" s="147">
        <v>121.91903110773208</v>
      </c>
      <c r="P8" s="148">
        <v>0.8</v>
      </c>
    </row>
    <row r="9" spans="1:16" ht="17.25" x14ac:dyDescent="0.25">
      <c r="A9" s="149" t="s">
        <v>15</v>
      </c>
      <c r="B9" s="14" t="s">
        <v>363</v>
      </c>
      <c r="C9" s="150">
        <v>58.438000000000002</v>
      </c>
      <c r="D9" s="151">
        <v>2.8</v>
      </c>
      <c r="E9" s="152">
        <v>4.9000000000000004</v>
      </c>
      <c r="F9" s="153">
        <f t="shared" si="0"/>
        <v>1.7500000000000002</v>
      </c>
      <c r="G9" s="154">
        <f>D9/SUM(D8:D10)</f>
        <v>6.5268065268065251E-2</v>
      </c>
      <c r="H9" s="155">
        <v>1.2212167057365453</v>
      </c>
      <c r="I9" s="152">
        <v>0.26209237902693749</v>
      </c>
      <c r="J9" s="153">
        <f t="shared" si="1"/>
        <v>0.21461578260089659</v>
      </c>
      <c r="K9" s="155">
        <f t="shared" si="2"/>
        <v>19.583118446483908</v>
      </c>
      <c r="L9" s="155"/>
      <c r="M9" s="181"/>
      <c r="N9" s="156">
        <f>K9/M8</f>
        <v>3.0359064898267313E-2</v>
      </c>
      <c r="O9" s="157">
        <v>22.433783233954017</v>
      </c>
      <c r="P9" s="158" t="s">
        <v>403</v>
      </c>
    </row>
    <row r="10" spans="1:16" x14ac:dyDescent="0.25">
      <c r="A10" s="159" t="s">
        <v>13</v>
      </c>
      <c r="B10" s="160" t="s">
        <v>364</v>
      </c>
      <c r="C10" s="161">
        <v>54.256999999999998</v>
      </c>
      <c r="D10" s="162">
        <v>14.3</v>
      </c>
      <c r="E10" s="163">
        <v>10.199999999999999</v>
      </c>
      <c r="F10" s="164">
        <f t="shared" si="0"/>
        <v>0.71328671328671323</v>
      </c>
      <c r="G10" s="165">
        <f>D10/SUM(D8:D10)</f>
        <v>0.33333333333333331</v>
      </c>
      <c r="H10" s="166">
        <v>22.833125373982107</v>
      </c>
      <c r="I10" s="163">
        <v>4.0432835705899892</v>
      </c>
      <c r="J10" s="164">
        <f t="shared" si="1"/>
        <v>0.17707972537115882</v>
      </c>
      <c r="K10" s="166">
        <f t="shared" si="2"/>
        <v>366.14615293231321</v>
      </c>
      <c r="L10" s="166"/>
      <c r="M10" s="182"/>
      <c r="N10" s="167">
        <f>K10/M8</f>
        <v>0.56762434693432717</v>
      </c>
      <c r="O10" s="168">
        <v>13.066636507577471</v>
      </c>
      <c r="P10" s="169">
        <v>0.2</v>
      </c>
    </row>
    <row r="11" spans="1:16" x14ac:dyDescent="0.25">
      <c r="A11" t="s">
        <v>365</v>
      </c>
      <c r="B11" t="s">
        <v>366</v>
      </c>
      <c r="C11" s="132">
        <v>64.7</v>
      </c>
      <c r="D11" s="130">
        <v>2.2999999999999998</v>
      </c>
      <c r="E11" s="113">
        <v>0.8</v>
      </c>
      <c r="F11" s="136">
        <f t="shared" si="0"/>
        <v>0.34782608695652178</v>
      </c>
      <c r="H11" s="133">
        <v>2.4528804678947429</v>
      </c>
      <c r="I11" s="113">
        <v>0.24821664718163147</v>
      </c>
      <c r="J11" s="136">
        <f t="shared" si="1"/>
        <v>0.10119394337819924</v>
      </c>
      <c r="K11" s="133">
        <f t="shared" si="2"/>
        <v>39.333763215168702</v>
      </c>
      <c r="M11" s="134"/>
      <c r="N11" s="134"/>
    </row>
    <row r="12" spans="1:16" x14ac:dyDescent="0.25">
      <c r="A12" t="s">
        <v>367</v>
      </c>
      <c r="B12" t="s">
        <v>368</v>
      </c>
      <c r="C12" s="132">
        <v>48.6</v>
      </c>
      <c r="D12" s="130">
        <v>27.9</v>
      </c>
      <c r="E12" s="113">
        <v>8.8000000000000007</v>
      </c>
      <c r="F12" s="136">
        <f t="shared" si="0"/>
        <v>0.31541218637992835</v>
      </c>
      <c r="H12" s="133">
        <v>13.565676744717209</v>
      </c>
      <c r="I12" s="113">
        <v>5.0286271376099645</v>
      </c>
      <c r="J12" s="136">
        <f t="shared" si="1"/>
        <v>0.37068752501184499</v>
      </c>
      <c r="K12" s="133">
        <f t="shared" si="2"/>
        <v>217.53571929585135</v>
      </c>
      <c r="M12" s="134"/>
      <c r="N12" s="134"/>
      <c r="O12" s="135">
        <v>3.4883185189081152</v>
      </c>
      <c r="P12" t="s">
        <v>369</v>
      </c>
    </row>
    <row r="13" spans="1:16" x14ac:dyDescent="0.25">
      <c r="A13" t="s">
        <v>370</v>
      </c>
      <c r="B13" t="s">
        <v>371</v>
      </c>
      <c r="C13" s="132">
        <v>16.837</v>
      </c>
      <c r="D13" s="130">
        <v>133.9</v>
      </c>
      <c r="E13" s="113">
        <v>92.9</v>
      </c>
      <c r="F13" s="136">
        <f t="shared" si="0"/>
        <v>0.6938013442867812</v>
      </c>
      <c r="H13" s="133">
        <v>66.065886459943712</v>
      </c>
      <c r="I13" s="113">
        <v>5.8241294091819418</v>
      </c>
      <c r="J13" s="136">
        <f t="shared" si="1"/>
        <v>8.8156380263105363E-2</v>
      </c>
      <c r="K13" s="170">
        <f t="shared" si="2"/>
        <v>1059.415641580769</v>
      </c>
      <c r="L13" s="145"/>
      <c r="M13" s="183">
        <f>SUM(K13:K15)</f>
        <v>2523.1230740278088</v>
      </c>
      <c r="N13" s="134"/>
      <c r="O13" s="135">
        <v>2480.6369568265327</v>
      </c>
      <c r="P13" t="s">
        <v>49</v>
      </c>
    </row>
    <row r="14" spans="1:16" x14ac:dyDescent="0.25">
      <c r="A14" t="s">
        <v>372</v>
      </c>
      <c r="B14" t="s">
        <v>373</v>
      </c>
      <c r="C14" s="132">
        <v>16.8</v>
      </c>
      <c r="D14" s="130">
        <v>63.2</v>
      </c>
      <c r="E14" s="113">
        <v>27.1</v>
      </c>
      <c r="F14" s="136">
        <f t="shared" si="0"/>
        <v>0.42879746835443039</v>
      </c>
      <c r="H14" s="133">
        <v>20.702024456425654</v>
      </c>
      <c r="I14" s="113">
        <v>2.7474431601514961</v>
      </c>
      <c r="J14" s="136">
        <f t="shared" si="1"/>
        <v>0.13271374333145103</v>
      </c>
      <c r="K14" s="171">
        <f t="shared" si="2"/>
        <v>331.97236420679127</v>
      </c>
      <c r="L14" s="155"/>
      <c r="M14" s="184"/>
      <c r="N14" s="134"/>
    </row>
    <row r="15" spans="1:16" x14ac:dyDescent="0.25">
      <c r="A15" t="s">
        <v>374</v>
      </c>
      <c r="B15" t="s">
        <v>375</v>
      </c>
      <c r="C15" s="132">
        <v>16.8</v>
      </c>
      <c r="D15" s="130">
        <v>60.6</v>
      </c>
      <c r="E15" s="113">
        <v>16.600000000000001</v>
      </c>
      <c r="F15" s="136">
        <f t="shared" si="0"/>
        <v>0.27392739273927397</v>
      </c>
      <c r="H15" s="133">
        <v>70.575775537477355</v>
      </c>
      <c r="I15" s="113">
        <v>8.7180308928642454</v>
      </c>
      <c r="J15" s="136">
        <f t="shared" si="1"/>
        <v>0.12352724184001027</v>
      </c>
      <c r="K15" s="172">
        <f t="shared" si="2"/>
        <v>1131.7350682402487</v>
      </c>
      <c r="L15" s="166"/>
      <c r="M15" s="185"/>
      <c r="N15" s="134"/>
    </row>
    <row r="16" spans="1:16" x14ac:dyDescent="0.25">
      <c r="A16" t="s">
        <v>376</v>
      </c>
      <c r="B16" t="s">
        <v>43</v>
      </c>
      <c r="D16" s="130">
        <v>16.100000000000001</v>
      </c>
      <c r="H16" s="133">
        <v>34.676569633003787</v>
      </c>
      <c r="K16" s="133">
        <f t="shared" si="2"/>
        <v>556.06459300054655</v>
      </c>
      <c r="M16" s="134"/>
      <c r="N16" s="134"/>
      <c r="O16" s="135">
        <v>347.55069257169544</v>
      </c>
    </row>
    <row r="17" spans="1:16" x14ac:dyDescent="0.25">
      <c r="A17" t="s">
        <v>376</v>
      </c>
      <c r="B17" t="s">
        <v>45</v>
      </c>
      <c r="D17" s="130">
        <v>16.399999999999999</v>
      </c>
      <c r="H17" s="133">
        <v>22.268927604215026</v>
      </c>
      <c r="K17" s="133">
        <f t="shared" si="2"/>
        <v>357.09882193799382</v>
      </c>
      <c r="M17" s="134"/>
      <c r="N17" s="134"/>
      <c r="O17" s="135">
        <v>481.93044170305762</v>
      </c>
    </row>
    <row r="18" spans="1:16" x14ac:dyDescent="0.25">
      <c r="A18" t="s">
        <v>376</v>
      </c>
      <c r="B18" t="s">
        <v>88</v>
      </c>
      <c r="D18" s="130">
        <v>17.100000000000001</v>
      </c>
      <c r="H18" s="133">
        <v>16.702904382420758</v>
      </c>
      <c r="K18" s="133">
        <f t="shared" si="2"/>
        <v>267.84349852466357</v>
      </c>
      <c r="O18" s="135">
        <v>457.0175280729556</v>
      </c>
    </row>
    <row r="19" spans="1:16" x14ac:dyDescent="0.25">
      <c r="A19" t="s">
        <v>376</v>
      </c>
      <c r="B19" t="s">
        <v>90</v>
      </c>
      <c r="D19" s="130">
        <v>13.6</v>
      </c>
      <c r="H19" s="133">
        <v>25.916804875444704</v>
      </c>
      <c r="K19" s="133">
        <f t="shared" si="2"/>
        <v>415.59524795735632</v>
      </c>
      <c r="O19" s="135">
        <v>202.62062844852983</v>
      </c>
    </row>
    <row r="20" spans="1:16" x14ac:dyDescent="0.25">
      <c r="A20" t="s">
        <v>377</v>
      </c>
      <c r="B20" s="173" t="s">
        <v>91</v>
      </c>
      <c r="D20" s="130">
        <v>8.1</v>
      </c>
      <c r="E20" s="113">
        <v>3.2</v>
      </c>
      <c r="F20" s="136">
        <f t="shared" ref="F20:F22" si="3">E20/D20</f>
        <v>0.39506172839506176</v>
      </c>
      <c r="H20" s="133">
        <v>15.956938199695371</v>
      </c>
      <c r="I20" s="113">
        <v>1.8199229969965987</v>
      </c>
      <c r="J20" s="136">
        <f t="shared" ref="J20:J22" si="4">I20/H20</f>
        <v>0.11405214297510674</v>
      </c>
      <c r="K20" s="133">
        <f t="shared" si="2"/>
        <v>255.88137579512554</v>
      </c>
      <c r="O20" s="135">
        <v>113.47592467102366</v>
      </c>
    </row>
    <row r="21" spans="1:16" x14ac:dyDescent="0.25">
      <c r="A21" t="s">
        <v>377</v>
      </c>
      <c r="B21" t="s">
        <v>92</v>
      </c>
      <c r="D21" s="130">
        <v>31.8</v>
      </c>
      <c r="E21" s="113">
        <v>9.6</v>
      </c>
      <c r="F21" s="136">
        <f t="shared" si="3"/>
        <v>0.30188679245283018</v>
      </c>
      <c r="H21" s="133">
        <v>77.309051930881424</v>
      </c>
      <c r="I21" s="113">
        <v>9.3019290861440318</v>
      </c>
      <c r="J21" s="136">
        <f t="shared" si="4"/>
        <v>0.12032134470437526</v>
      </c>
      <c r="K21" s="133">
        <f t="shared" si="2"/>
        <v>1239.7081646821441</v>
      </c>
      <c r="O21" s="135">
        <v>46.599514868065619</v>
      </c>
    </row>
    <row r="22" spans="1:16" x14ac:dyDescent="0.25">
      <c r="A22" t="s">
        <v>377</v>
      </c>
      <c r="B22" t="s">
        <v>93</v>
      </c>
      <c r="D22" s="130">
        <v>21.5</v>
      </c>
      <c r="E22" s="113">
        <v>7.1</v>
      </c>
      <c r="F22" s="136">
        <f t="shared" si="3"/>
        <v>0.33023255813953489</v>
      </c>
      <c r="H22" s="133">
        <v>13.396990563277237</v>
      </c>
      <c r="I22" s="113">
        <v>1.7334627578197084</v>
      </c>
      <c r="J22" s="136">
        <f t="shared" si="4"/>
        <v>0.12939195184412075</v>
      </c>
      <c r="K22" s="133">
        <f t="shared" si="2"/>
        <v>214.8307108760462</v>
      </c>
      <c r="O22" s="135">
        <v>3.8327075322325266</v>
      </c>
    </row>
    <row r="23" spans="1:16" x14ac:dyDescent="0.25">
      <c r="A23" t="s">
        <v>378</v>
      </c>
      <c r="B23" t="s">
        <v>379</v>
      </c>
      <c r="D23" s="130">
        <v>1.4</v>
      </c>
      <c r="H23" s="133">
        <v>1.4348451835514118</v>
      </c>
      <c r="K23" s="133">
        <f t="shared" si="2"/>
        <v>23.008810025168479</v>
      </c>
      <c r="O23" s="135">
        <v>59.630400361909075</v>
      </c>
      <c r="P23" t="s">
        <v>98</v>
      </c>
    </row>
    <row r="24" spans="1:16" x14ac:dyDescent="0.25">
      <c r="A24" t="s">
        <v>380</v>
      </c>
      <c r="B24" t="s">
        <v>381</v>
      </c>
      <c r="D24" s="130">
        <v>7</v>
      </c>
      <c r="H24" s="133">
        <v>5.436658172702991</v>
      </c>
      <c r="K24" s="133">
        <f t="shared" si="2"/>
        <v>87.180858605168524</v>
      </c>
    </row>
    <row r="25" spans="1:16" x14ac:dyDescent="0.25">
      <c r="A25" t="s">
        <v>382</v>
      </c>
      <c r="B25" t="s">
        <v>383</v>
      </c>
      <c r="D25" s="130">
        <v>2.9</v>
      </c>
      <c r="H25" s="133">
        <v>1.9098072220649485</v>
      </c>
      <c r="K25" s="133">
        <f t="shared" si="2"/>
        <v>30.625179678566102</v>
      </c>
    </row>
    <row r="26" spans="1:16" x14ac:dyDescent="0.25">
      <c r="A26" t="s">
        <v>382</v>
      </c>
      <c r="B26" t="s">
        <v>384</v>
      </c>
      <c r="D26" s="130">
        <v>13.6</v>
      </c>
      <c r="H26" s="133">
        <v>4.6150718504574728</v>
      </c>
      <c r="K26" s="133">
        <f t="shared" si="2"/>
        <v>74.006110677984481</v>
      </c>
    </row>
    <row r="27" spans="1:16" x14ac:dyDescent="0.25">
      <c r="A27" t="s">
        <v>382</v>
      </c>
      <c r="B27" t="s">
        <v>385</v>
      </c>
      <c r="D27" s="130">
        <v>4.4000000000000004</v>
      </c>
      <c r="H27" s="133">
        <v>1.9600504755703914</v>
      </c>
      <c r="K27" s="133">
        <f t="shared" si="2"/>
        <v>31.430867628879867</v>
      </c>
    </row>
    <row r="28" spans="1:16" x14ac:dyDescent="0.25">
      <c r="A28" t="s">
        <v>386</v>
      </c>
      <c r="B28" t="s">
        <v>69</v>
      </c>
      <c r="D28" s="130">
        <v>12.4</v>
      </c>
      <c r="E28" s="113">
        <v>7</v>
      </c>
      <c r="F28" s="136">
        <f t="shared" ref="F28:F31" si="5">E28/D28</f>
        <v>0.56451612903225801</v>
      </c>
      <c r="H28" s="133">
        <v>24.952931856565634</v>
      </c>
      <c r="I28" s="113">
        <v>4.4026263396726915</v>
      </c>
      <c r="J28" s="136">
        <f t="shared" ref="J28:J31" si="6">I28/H28</f>
        <v>0.17643723651312218</v>
      </c>
      <c r="K28" s="133">
        <f t="shared" si="2"/>
        <v>400.13882699012549</v>
      </c>
      <c r="O28" s="135">
        <v>103.03822664555531</v>
      </c>
    </row>
    <row r="29" spans="1:16" x14ac:dyDescent="0.25">
      <c r="A29" t="s">
        <v>387</v>
      </c>
      <c r="B29" t="s">
        <v>71</v>
      </c>
      <c r="D29" s="130">
        <v>10</v>
      </c>
      <c r="E29" s="113">
        <v>7.9</v>
      </c>
      <c r="F29" s="136">
        <f t="shared" si="5"/>
        <v>0.79</v>
      </c>
      <c r="H29" s="133">
        <v>2.8432353878459575</v>
      </c>
      <c r="I29" s="113">
        <v>1.5968307804701172</v>
      </c>
      <c r="J29" s="136">
        <f t="shared" si="6"/>
        <v>0.56162454480417823</v>
      </c>
      <c r="K29" s="133">
        <f t="shared" si="2"/>
        <v>45.593394775778478</v>
      </c>
      <c r="O29" s="135">
        <v>150.4109516048388</v>
      </c>
    </row>
    <row r="30" spans="1:16" x14ac:dyDescent="0.25">
      <c r="A30" t="s">
        <v>388</v>
      </c>
      <c r="B30" t="s">
        <v>24</v>
      </c>
      <c r="D30" s="130">
        <v>174</v>
      </c>
      <c r="E30" s="113">
        <v>185</v>
      </c>
      <c r="F30" s="136">
        <f t="shared" si="5"/>
        <v>1.0632183908045978</v>
      </c>
      <c r="H30" s="133">
        <v>13.333519072874072</v>
      </c>
      <c r="I30" s="113">
        <v>7.2534497903555311</v>
      </c>
      <c r="J30" s="136">
        <f t="shared" si="6"/>
        <v>0.54400115608729782</v>
      </c>
      <c r="K30" s="133">
        <f t="shared" si="2"/>
        <v>213.81289830543415</v>
      </c>
      <c r="O30" s="135">
        <v>20.727883202156608</v>
      </c>
    </row>
    <row r="31" spans="1:16" x14ac:dyDescent="0.25">
      <c r="A31" t="s">
        <v>389</v>
      </c>
      <c r="B31" t="s">
        <v>100</v>
      </c>
      <c r="D31" s="130">
        <v>1081.8</v>
      </c>
      <c r="E31" s="113">
        <v>495.2</v>
      </c>
      <c r="F31" s="136">
        <f t="shared" si="5"/>
        <v>0.45775559253096693</v>
      </c>
      <c r="H31" s="133">
        <v>1694.5357399339639</v>
      </c>
      <c r="I31" s="113">
        <v>261.0636186240493</v>
      </c>
      <c r="J31" s="136">
        <f t="shared" si="6"/>
        <v>0.15406203154748624</v>
      </c>
      <c r="K31" s="133">
        <f t="shared" si="2"/>
        <v>27173.141303297863</v>
      </c>
      <c r="O31" s="135">
        <v>48508.205070282442</v>
      </c>
    </row>
    <row r="32" spans="1:16" x14ac:dyDescent="0.25">
      <c r="A32" t="s">
        <v>50</v>
      </c>
      <c r="B32" t="s">
        <v>51</v>
      </c>
      <c r="D32" s="130">
        <v>18.5</v>
      </c>
      <c r="H32" s="133">
        <v>15.534075119579551</v>
      </c>
      <c r="K32" s="133">
        <f t="shared" si="2"/>
        <v>249.10045170061059</v>
      </c>
      <c r="O32" s="135">
        <v>85.804507124248175</v>
      </c>
    </row>
    <row r="33" spans="1:16" x14ac:dyDescent="0.25">
      <c r="A33" t="s">
        <v>52</v>
      </c>
      <c r="B33" t="s">
        <v>53</v>
      </c>
      <c r="D33" s="130">
        <v>23.2</v>
      </c>
      <c r="H33" s="133">
        <v>18.405447632004829</v>
      </c>
      <c r="K33" s="133">
        <f t="shared" si="2"/>
        <v>295.14504620268821</v>
      </c>
      <c r="O33" s="135">
        <v>174.82033058533116</v>
      </c>
    </row>
    <row r="34" spans="1:16" x14ac:dyDescent="0.25">
      <c r="A34" t="s">
        <v>54</v>
      </c>
      <c r="B34" t="s">
        <v>55</v>
      </c>
      <c r="D34" s="130">
        <v>47.5</v>
      </c>
      <c r="H34" s="133">
        <v>23.360542853029973</v>
      </c>
      <c r="K34" s="133">
        <f t="shared" si="2"/>
        <v>374.60368460087233</v>
      </c>
      <c r="O34" s="135">
        <v>509.1193820201666</v>
      </c>
    </row>
    <row r="35" spans="1:16" x14ac:dyDescent="0.25">
      <c r="A35" t="s">
        <v>56</v>
      </c>
      <c r="B35" t="s">
        <v>57</v>
      </c>
      <c r="D35" s="130">
        <v>9.3000000000000007</v>
      </c>
      <c r="H35" s="133">
        <v>6.2575038714792113</v>
      </c>
      <c r="K35" s="133">
        <f t="shared" si="2"/>
        <v>100.34373008400776</v>
      </c>
      <c r="O35" s="135">
        <v>49.136877323035222</v>
      </c>
    </row>
    <row r="36" spans="1:16" x14ac:dyDescent="0.25">
      <c r="A36" t="s">
        <v>58</v>
      </c>
      <c r="B36" t="s">
        <v>59</v>
      </c>
      <c r="D36" s="130">
        <v>9.6999999999999993</v>
      </c>
      <c r="H36" s="133">
        <v>32.832376298317421</v>
      </c>
      <c r="K36" s="133">
        <f t="shared" si="2"/>
        <v>526.49158082200984</v>
      </c>
      <c r="O36" s="135">
        <v>43.034607554851839</v>
      </c>
    </row>
    <row r="37" spans="1:16" x14ac:dyDescent="0.25">
      <c r="A37" t="s">
        <v>60</v>
      </c>
      <c r="B37" t="s">
        <v>61</v>
      </c>
      <c r="D37" s="130">
        <v>11.4</v>
      </c>
      <c r="H37" s="133">
        <v>14.174930524896329</v>
      </c>
      <c r="K37" s="133">
        <f t="shared" si="2"/>
        <v>227.30555693823752</v>
      </c>
      <c r="O37" s="135">
        <v>38.971142699764265</v>
      </c>
    </row>
    <row r="38" spans="1:16" x14ac:dyDescent="0.25">
      <c r="A38" t="s">
        <v>62</v>
      </c>
      <c r="B38" t="s">
        <v>63</v>
      </c>
      <c r="D38" s="130">
        <v>4</v>
      </c>
      <c r="H38" s="133">
        <v>5.1075407868291309</v>
      </c>
      <c r="K38" s="133">
        <f t="shared" si="2"/>
        <v>81.903216463450747</v>
      </c>
      <c r="O38" s="135">
        <v>2.1889527256276859</v>
      </c>
    </row>
    <row r="39" spans="1:16" x14ac:dyDescent="0.25">
      <c r="A39" t="s">
        <v>64</v>
      </c>
      <c r="B39" t="s">
        <v>65</v>
      </c>
      <c r="D39" s="130">
        <v>16.100000000000001</v>
      </c>
      <c r="H39" s="133">
        <v>11.624216032140305</v>
      </c>
      <c r="K39" s="133">
        <f t="shared" si="2"/>
        <v>186.40295234712386</v>
      </c>
      <c r="O39" s="135">
        <v>58.391314182311696</v>
      </c>
    </row>
    <row r="40" spans="1:16" x14ac:dyDescent="0.25">
      <c r="A40" t="s">
        <v>66</v>
      </c>
      <c r="B40" t="s">
        <v>67</v>
      </c>
      <c r="D40" s="130">
        <v>4.5999999999999996</v>
      </c>
      <c r="H40" s="133">
        <v>4.0657356310828749</v>
      </c>
      <c r="K40" s="133">
        <f t="shared" si="2"/>
        <v>65.19709570101675</v>
      </c>
      <c r="O40" s="135">
        <v>67.229551169714597</v>
      </c>
    </row>
    <row r="41" spans="1:16" x14ac:dyDescent="0.25">
      <c r="A41" t="s">
        <v>390</v>
      </c>
      <c r="B41" t="s">
        <v>391</v>
      </c>
      <c r="C41" s="132">
        <v>68.23</v>
      </c>
      <c r="D41" s="130">
        <v>17</v>
      </c>
      <c r="G41" s="113">
        <v>7.1</v>
      </c>
      <c r="H41" s="133">
        <v>0.89983110033214875</v>
      </c>
      <c r="K41" s="133">
        <f t="shared" si="2"/>
        <v>14.429461156942219</v>
      </c>
      <c r="L41" s="133">
        <f>K41*C41/1000/1.05</f>
        <v>0.93764012832206434</v>
      </c>
    </row>
    <row r="42" spans="1:16" x14ac:dyDescent="0.25">
      <c r="A42" t="s">
        <v>392</v>
      </c>
      <c r="B42" t="s">
        <v>393</v>
      </c>
      <c r="C42" s="132">
        <v>66.599999999999994</v>
      </c>
      <c r="D42" s="130">
        <v>3.3</v>
      </c>
      <c r="G42" s="113">
        <v>1.7</v>
      </c>
      <c r="H42" s="133">
        <v>0.19597834168626777</v>
      </c>
      <c r="K42" s="133">
        <f t="shared" si="2"/>
        <v>3.142658514381333</v>
      </c>
      <c r="L42" s="133">
        <f>K42*C42/1000/1.05</f>
        <v>0.19933434005504452</v>
      </c>
    </row>
    <row r="43" spans="1:16" s="128" customFormat="1" x14ac:dyDescent="0.25">
      <c r="A43" s="174" t="s">
        <v>345</v>
      </c>
      <c r="B43" s="129" t="s">
        <v>346</v>
      </c>
      <c r="C43" s="131">
        <v>85.658000000000001</v>
      </c>
      <c r="D43" s="131">
        <v>9.6</v>
      </c>
      <c r="E43" s="131"/>
      <c r="F43" s="131"/>
      <c r="G43" s="131"/>
      <c r="H43" s="131">
        <v>12.473250219847923</v>
      </c>
      <c r="I43" s="131"/>
      <c r="J43" s="131"/>
      <c r="K43" s="131">
        <f>660000*H43/H$2</f>
        <v>200.01784721786225</v>
      </c>
      <c r="L43" s="131">
        <f>K43*C43/1000/1.05</f>
        <v>16.317265482845375</v>
      </c>
      <c r="M43" s="131"/>
      <c r="N43" s="131"/>
      <c r="O43" s="131">
        <v>6.4775842569554403</v>
      </c>
      <c r="P43" s="175"/>
    </row>
  </sheetData>
  <mergeCells count="4">
    <mergeCell ref="M4:M5"/>
    <mergeCell ref="M6:M7"/>
    <mergeCell ref="M8:M10"/>
    <mergeCell ref="M13:M1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InfoNote</vt:lpstr>
      <vt:lpstr>Protein conc_Murgia 2017 data</vt:lpstr>
      <vt:lpstr>Protein conc estimate_RNAseq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</dc:creator>
  <cp:lastModifiedBy>nnn</cp:lastModifiedBy>
  <dcterms:created xsi:type="dcterms:W3CDTF">2018-09-06T13:32:17Z</dcterms:created>
  <dcterms:modified xsi:type="dcterms:W3CDTF">2020-02-11T15:07:24Z</dcterms:modified>
</cp:coreProperties>
</file>